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threadedComments/threadedComment17.xml" ContentType="application/vnd.ms-excel.threadedcomments+xml"/>
  <Override PartName="/xl/comments18.xml" ContentType="application/vnd.openxmlformats-officedocument.spreadsheetml.comments+xml"/>
  <Override PartName="/xl/threadedComments/threadedComment18.xml" ContentType="application/vnd.ms-excel.threadedcomments+xml"/>
  <Override PartName="/xl/comments19.xml" ContentType="application/vnd.openxmlformats-officedocument.spreadsheetml.comments+xml"/>
  <Override PartName="/xl/threadedComments/threadedComment19.xml" ContentType="application/vnd.ms-excel.threadedcomments+xml"/>
  <Override PartName="/xl/comments20.xml" ContentType="application/vnd.openxmlformats-officedocument.spreadsheetml.comments+xml"/>
  <Override PartName="/xl/threadedComments/threadedComment20.xml" ContentType="application/vnd.ms-excel.threadedcomments+xml"/>
  <Override PartName="/xl/comments21.xml" ContentType="application/vnd.openxmlformats-officedocument.spreadsheetml.comments+xml"/>
  <Override PartName="/xl/threadedComments/threadedComment21.xml" ContentType="application/vnd.ms-excel.threadedcomments+xml"/>
  <Override PartName="/xl/comments22.xml" ContentType="application/vnd.openxmlformats-officedocument.spreadsheetml.comments+xml"/>
  <Override PartName="/xl/threadedComments/threadedComment22.xml" ContentType="application/vnd.ms-excel.threadedcomments+xml"/>
  <Override PartName="/xl/comments23.xml" ContentType="application/vnd.openxmlformats-officedocument.spreadsheetml.comments+xml"/>
  <Override PartName="/xl/threadedComments/threadedComment23.xml" ContentType="application/vnd.ms-excel.threadedcomments+xml"/>
  <Override PartName="/xl/comments24.xml" ContentType="application/vnd.openxmlformats-officedocument.spreadsheetml.comments+xml"/>
  <Override PartName="/xl/threadedComments/threadedComment24.xml" ContentType="application/vnd.ms-excel.threadedcomments+xml"/>
  <Override PartName="/xl/comments25.xml" ContentType="application/vnd.openxmlformats-officedocument.spreadsheetml.comments+xml"/>
  <Override PartName="/xl/threadedComments/threadedComment25.xml" ContentType="application/vnd.ms-excel.threadedcomments+xml"/>
  <Override PartName="/xl/comments26.xml" ContentType="application/vnd.openxmlformats-officedocument.spreadsheetml.comments+xml"/>
  <Override PartName="/xl/threadedComments/threadedComment26.xml" ContentType="application/vnd.ms-excel.threadedcomments+xml"/>
  <Override PartName="/xl/comments27.xml" ContentType="application/vnd.openxmlformats-officedocument.spreadsheetml.comments+xml"/>
  <Override PartName="/xl/threadedComments/threadedComment27.xml" ContentType="application/vnd.ms-excel.threadedcomments+xml"/>
  <Override PartName="/xl/comments28.xml" ContentType="application/vnd.openxmlformats-officedocument.spreadsheetml.comments+xml"/>
  <Override PartName="/xl/threadedComments/threadedComment28.xml" ContentType="application/vnd.ms-excel.threadedcomments+xml"/>
  <Override PartName="/xl/comments29.xml" ContentType="application/vnd.openxmlformats-officedocument.spreadsheetml.comments+xml"/>
  <Override PartName="/xl/threadedComments/threadedComment29.xml" ContentType="application/vnd.ms-excel.threadedcomments+xml"/>
  <Override PartName="/xl/comments30.xml" ContentType="application/vnd.openxmlformats-officedocument.spreadsheetml.comments+xml"/>
  <Override PartName="/xl/threadedComments/threadedComment30.xml" ContentType="application/vnd.ms-excel.threadedcomments+xml"/>
  <Override PartName="/xl/comments31.xml" ContentType="application/vnd.openxmlformats-officedocument.spreadsheetml.comments+xml"/>
  <Override PartName="/xl/threadedComments/threadedComment31.xml" ContentType="application/vnd.ms-excel.threadedcomments+xml"/>
  <Override PartName="/xl/comments32.xml" ContentType="application/vnd.openxmlformats-officedocument.spreadsheetml.comments+xml"/>
  <Override PartName="/xl/threadedComments/threadedComment32.xml" ContentType="application/vnd.ms-excel.threadedcomments+xml"/>
  <Override PartName="/xl/comments33.xml" ContentType="application/vnd.openxmlformats-officedocument.spreadsheetml.comments+xml"/>
  <Override PartName="/xl/threadedComments/threadedComment33.xml" ContentType="application/vnd.ms-excel.threadedcomments+xml"/>
  <Override PartName="/xl/comments34.xml" ContentType="application/vnd.openxmlformats-officedocument.spreadsheetml.comments+xml"/>
  <Override PartName="/xl/threadedComments/threadedComment34.xml" ContentType="application/vnd.ms-excel.threadedcomments+xml"/>
  <Override PartName="/xl/comments35.xml" ContentType="application/vnd.openxmlformats-officedocument.spreadsheetml.comments+xml"/>
  <Override PartName="/xl/threadedComments/threadedComment35.xml" ContentType="application/vnd.ms-excel.threadedcomments+xml"/>
  <Override PartName="/xl/comments36.xml" ContentType="application/vnd.openxmlformats-officedocument.spreadsheetml.comments+xml"/>
  <Override PartName="/xl/threadedComments/threadedComment36.xml" ContentType="application/vnd.ms-excel.threadedcomments+xml"/>
  <Override PartName="/xl/comments37.xml" ContentType="application/vnd.openxmlformats-officedocument.spreadsheetml.comments+xml"/>
  <Override PartName="/xl/threadedComments/threadedComment37.xml" ContentType="application/vnd.ms-excel.threadedcomments+xml"/>
  <Override PartName="/xl/comments38.xml" ContentType="application/vnd.openxmlformats-officedocument.spreadsheetml.comments+xml"/>
  <Override PartName="/xl/threadedComments/threadedComment38.xml" ContentType="application/vnd.ms-excel.threadedcomments+xml"/>
  <Override PartName="/xl/comments39.xml" ContentType="application/vnd.openxmlformats-officedocument.spreadsheetml.comments+xml"/>
  <Override PartName="/xl/threadedComments/threadedComment39.xml" ContentType="application/vnd.ms-excel.threadedcomments+xml"/>
  <Override PartName="/xl/comments40.xml" ContentType="application/vnd.openxmlformats-officedocument.spreadsheetml.comments+xml"/>
  <Override PartName="/xl/threadedComments/threadedComment40.xml" ContentType="application/vnd.ms-excel.threadedcomments+xml"/>
  <Override PartName="/xl/comments41.xml" ContentType="application/vnd.openxmlformats-officedocument.spreadsheetml.comments+xml"/>
  <Override PartName="/xl/threadedComments/threadedComment41.xml" ContentType="application/vnd.ms-excel.threadedcomments+xml"/>
  <Override PartName="/xl/comments42.xml" ContentType="application/vnd.openxmlformats-officedocument.spreadsheetml.comments+xml"/>
  <Override PartName="/xl/threadedComments/threadedComment42.xml" ContentType="application/vnd.ms-excel.threadedcomments+xml"/>
  <Override PartName="/xl/comments43.xml" ContentType="application/vnd.openxmlformats-officedocument.spreadsheetml.comments+xml"/>
  <Override PartName="/xl/threadedComments/threadedComment43.xml" ContentType="application/vnd.ms-excel.threadedcomments+xml"/>
  <Override PartName="/xl/comments44.xml" ContentType="application/vnd.openxmlformats-officedocument.spreadsheetml.comments+xml"/>
  <Override PartName="/xl/threadedComments/threadedComment44.xml" ContentType="application/vnd.ms-excel.threadedcomments+xml"/>
  <Override PartName="/xl/comments45.xml" ContentType="application/vnd.openxmlformats-officedocument.spreadsheetml.comments+xml"/>
  <Override PartName="/xl/threadedComments/threadedComment45.xml" ContentType="application/vnd.ms-excel.threadedcomments+xml"/>
  <Override PartName="/xl/comments46.xml" ContentType="application/vnd.openxmlformats-officedocument.spreadsheetml.comments+xml"/>
  <Override PartName="/xl/threadedComments/threadedComment46.xml" ContentType="application/vnd.ms-excel.threadedcomments+xml"/>
  <Override PartName="/xl/comments47.xml" ContentType="application/vnd.openxmlformats-officedocument.spreadsheetml.comments+xml"/>
  <Override PartName="/xl/threadedComments/threadedComment47.xml" ContentType="application/vnd.ms-excel.threadedcomments+xml"/>
  <Override PartName="/xl/comments48.xml" ContentType="application/vnd.openxmlformats-officedocument.spreadsheetml.comments+xml"/>
  <Override PartName="/xl/threadedComments/threadedComment48.xml" ContentType="application/vnd.ms-excel.threadedcomments+xml"/>
  <Override PartName="/xl/comments49.xml" ContentType="application/vnd.openxmlformats-officedocument.spreadsheetml.comments+xml"/>
  <Override PartName="/xl/threadedComments/threadedComment49.xml" ContentType="application/vnd.ms-excel.threadedcomments+xml"/>
  <Override PartName="/xl/comments50.xml" ContentType="application/vnd.openxmlformats-officedocument.spreadsheetml.comments+xml"/>
  <Override PartName="/xl/threadedComments/threadedComment50.xml" ContentType="application/vnd.ms-excel.threadedcomments+xml"/>
  <Override PartName="/xl/comments51.xml" ContentType="application/vnd.openxmlformats-officedocument.spreadsheetml.comments+xml"/>
  <Override PartName="/xl/threadedComments/threadedComment51.xml" ContentType="application/vnd.ms-excel.threadedcomments+xml"/>
  <Override PartName="/xl/comments52.xml" ContentType="application/vnd.openxmlformats-officedocument.spreadsheetml.comments+xml"/>
  <Override PartName="/xl/threadedComments/threadedComment52.xml" ContentType="application/vnd.ms-excel.threadedcomments+xml"/>
  <Override PartName="/xl/comments53.xml" ContentType="application/vnd.openxmlformats-officedocument.spreadsheetml.comments+xml"/>
  <Override PartName="/xl/threadedComments/threadedComment53.xml" ContentType="application/vnd.ms-excel.threadedcomments+xml"/>
  <Override PartName="/xl/comments54.xml" ContentType="application/vnd.openxmlformats-officedocument.spreadsheetml.comments+xml"/>
  <Override PartName="/xl/threadedComments/threadedComment54.xml" ContentType="application/vnd.ms-excel.threadedcomments+xml"/>
  <Override PartName="/xl/comments55.xml" ContentType="application/vnd.openxmlformats-officedocument.spreadsheetml.comments+xml"/>
  <Override PartName="/xl/threadedComments/threadedComment55.xml" ContentType="application/vnd.ms-excel.threadedcomments+xml"/>
  <Override PartName="/xl/comments56.xml" ContentType="application/vnd.openxmlformats-officedocument.spreadsheetml.comments+xml"/>
  <Override PartName="/xl/threadedComments/threadedComment56.xml" ContentType="application/vnd.ms-excel.threadedcomments+xml"/>
  <Override PartName="/xl/comments57.xml" ContentType="application/vnd.openxmlformats-officedocument.spreadsheetml.comments+xml"/>
  <Override PartName="/xl/threadedComments/threadedComment57.xml" ContentType="application/vnd.ms-excel.threadedcomments+xml"/>
  <Override PartName="/xl/comments58.xml" ContentType="application/vnd.openxmlformats-officedocument.spreadsheetml.comments+xml"/>
  <Override PartName="/xl/threadedComments/threadedComment58.xml" ContentType="application/vnd.ms-excel.threadedcomments+xml"/>
  <Override PartName="/xl/comments59.xml" ContentType="application/vnd.openxmlformats-officedocument.spreadsheetml.comments+xml"/>
  <Override PartName="/xl/threadedComments/threadedComment59.xml" ContentType="application/vnd.ms-excel.threadedcomments+xml"/>
  <Override PartName="/xl/comments60.xml" ContentType="application/vnd.openxmlformats-officedocument.spreadsheetml.comments+xml"/>
  <Override PartName="/xl/threadedComments/threadedComment60.xml" ContentType="application/vnd.ms-excel.threadedcomments+xml"/>
  <Override PartName="/xl/comments61.xml" ContentType="application/vnd.openxmlformats-officedocument.spreadsheetml.comments+xml"/>
  <Override PartName="/xl/threadedComments/threadedComment61.xml" ContentType="application/vnd.ms-excel.threadedcomments+xml"/>
  <Override PartName="/xl/comments62.xml" ContentType="application/vnd.openxmlformats-officedocument.spreadsheetml.comments+xml"/>
  <Override PartName="/xl/threadedComments/threadedComment62.xml" ContentType="application/vnd.ms-excel.threadedcomments+xml"/>
  <Override PartName="/xl/comments63.xml" ContentType="application/vnd.openxmlformats-officedocument.spreadsheetml.comments+xml"/>
  <Override PartName="/xl/threadedComments/threadedComment63.xml" ContentType="application/vnd.ms-excel.threadedcomments+xml"/>
  <Override PartName="/xl/comments64.xml" ContentType="application/vnd.openxmlformats-officedocument.spreadsheetml.comments+xml"/>
  <Override PartName="/xl/threadedComments/threadedComment64.xml" ContentType="application/vnd.ms-excel.threadedcomments+xml"/>
  <Override PartName="/xl/comments65.xml" ContentType="application/vnd.openxmlformats-officedocument.spreadsheetml.comments+xml"/>
  <Override PartName="/xl/threadedComments/threadedComment65.xml" ContentType="application/vnd.ms-excel.threadedcomments+xml"/>
  <Override PartName="/xl/comments66.xml" ContentType="application/vnd.openxmlformats-officedocument.spreadsheetml.comments+xml"/>
  <Override PartName="/xl/threadedComments/threadedComment66.xml" ContentType="application/vnd.ms-excel.threadedcomments+xml"/>
  <Override PartName="/xl/comments67.xml" ContentType="application/vnd.openxmlformats-officedocument.spreadsheetml.comments+xml"/>
  <Override PartName="/xl/threadedComments/threadedComment67.xml" ContentType="application/vnd.ms-excel.threadedcomments+xml"/>
  <Override PartName="/xl/comments68.xml" ContentType="application/vnd.openxmlformats-officedocument.spreadsheetml.comments+xml"/>
  <Override PartName="/xl/threadedComments/threadedComment68.xml" ContentType="application/vnd.ms-excel.threadedcomments+xml"/>
  <Override PartName="/xl/comments69.xml" ContentType="application/vnd.openxmlformats-officedocument.spreadsheetml.comments+xml"/>
  <Override PartName="/xl/threadedComments/threadedComment69.xml" ContentType="application/vnd.ms-excel.threadedcomments+xml"/>
  <Override PartName="/xl/comments70.xml" ContentType="application/vnd.openxmlformats-officedocument.spreadsheetml.comments+xml"/>
  <Override PartName="/xl/threadedComments/threadedComment70.xml" ContentType="application/vnd.ms-excel.threadedcomments+xml"/>
  <Override PartName="/xl/comments71.xml" ContentType="application/vnd.openxmlformats-officedocument.spreadsheetml.comments+xml"/>
  <Override PartName="/xl/threadedComments/threadedComment71.xml" ContentType="application/vnd.ms-excel.threadedcomments+xml"/>
  <Override PartName="/xl/comments72.xml" ContentType="application/vnd.openxmlformats-officedocument.spreadsheetml.comments+xml"/>
  <Override PartName="/xl/threadedComments/threadedComment72.xml" ContentType="application/vnd.ms-excel.threadedcomments+xml"/>
  <Override PartName="/xl/comments73.xml" ContentType="application/vnd.openxmlformats-officedocument.spreadsheetml.comments+xml"/>
  <Override PartName="/xl/threadedComments/threadedComment73.xml" ContentType="application/vnd.ms-excel.threadedcomments+xml"/>
  <Override PartName="/xl/comments74.xml" ContentType="application/vnd.openxmlformats-officedocument.spreadsheetml.comments+xml"/>
  <Override PartName="/xl/threadedComments/threadedComment74.xml" ContentType="application/vnd.ms-excel.threadedcomments+xml"/>
  <Override PartName="/xl/comments75.xml" ContentType="application/vnd.openxmlformats-officedocument.spreadsheetml.comments+xml"/>
  <Override PartName="/xl/threadedComments/threadedComment75.xml" ContentType="application/vnd.ms-excel.threadedcomments+xml"/>
  <Override PartName="/xl/comments76.xml" ContentType="application/vnd.openxmlformats-officedocument.spreadsheetml.comments+xml"/>
  <Override PartName="/xl/threadedComments/threadedComment76.xml" ContentType="application/vnd.ms-excel.threadedcomments+xml"/>
  <Override PartName="/xl/comments77.xml" ContentType="application/vnd.openxmlformats-officedocument.spreadsheetml.comments+xml"/>
  <Override PartName="/xl/threadedComments/threadedComment77.xml" ContentType="application/vnd.ms-excel.threadedcomments+xml"/>
  <Override PartName="/xl/comments78.xml" ContentType="application/vnd.openxmlformats-officedocument.spreadsheetml.comments+xml"/>
  <Override PartName="/xl/threadedComments/threadedComment78.xml" ContentType="application/vnd.ms-excel.threadedcomments+xml"/>
  <Override PartName="/xl/comments79.xml" ContentType="application/vnd.openxmlformats-officedocument.spreadsheetml.comments+xml"/>
  <Override PartName="/xl/threadedComments/threadedComment79.xml" ContentType="application/vnd.ms-excel.threadedcomments+xml"/>
  <Override PartName="/xl/comments80.xml" ContentType="application/vnd.openxmlformats-officedocument.spreadsheetml.comments+xml"/>
  <Override PartName="/xl/threadedComments/threadedComment80.xml" ContentType="application/vnd.ms-excel.threadedcomments+xml"/>
  <Override PartName="/xl/comments81.xml" ContentType="application/vnd.openxmlformats-officedocument.spreadsheetml.comments+xml"/>
  <Override PartName="/xl/threadedComments/threadedComment81.xml" ContentType="application/vnd.ms-excel.threadedcomments+xml"/>
  <Override PartName="/xl/comments82.xml" ContentType="application/vnd.openxmlformats-officedocument.spreadsheetml.comments+xml"/>
  <Override PartName="/xl/threadedComments/threadedComment82.xml" ContentType="application/vnd.ms-excel.threadedcomments+xml"/>
  <Override PartName="/xl/comments83.xml" ContentType="application/vnd.openxmlformats-officedocument.spreadsheetml.comments+xml"/>
  <Override PartName="/xl/threadedComments/threadedComment83.xml" ContentType="application/vnd.ms-excel.threadedcomments+xml"/>
  <Override PartName="/xl/comments84.xml" ContentType="application/vnd.openxmlformats-officedocument.spreadsheetml.comments+xml"/>
  <Override PartName="/xl/threadedComments/threadedComment84.xml" ContentType="application/vnd.ms-excel.threadedcomments+xml"/>
  <Override PartName="/xl/comments85.xml" ContentType="application/vnd.openxmlformats-officedocument.spreadsheetml.comments+xml"/>
  <Override PartName="/xl/threadedComments/threadedComment85.xml" ContentType="application/vnd.ms-excel.threadedcomments+xml"/>
  <Override PartName="/xl/comments86.xml" ContentType="application/vnd.openxmlformats-officedocument.spreadsheetml.comments+xml"/>
  <Override PartName="/xl/threadedComments/threadedComment86.xml" ContentType="application/vnd.ms-excel.threadedcomments+xml"/>
  <Override PartName="/xl/comments87.xml" ContentType="application/vnd.openxmlformats-officedocument.spreadsheetml.comments+xml"/>
  <Override PartName="/xl/threadedComments/threadedComment87.xml" ContentType="application/vnd.ms-excel.threadedcomments+xml"/>
  <Override PartName="/xl/comments88.xml" ContentType="application/vnd.openxmlformats-officedocument.spreadsheetml.comments+xml"/>
  <Override PartName="/xl/threadedComments/threadedComment88.xml" ContentType="application/vnd.ms-excel.threadedcomments+xml"/>
  <Override PartName="/xl/comments89.xml" ContentType="application/vnd.openxmlformats-officedocument.spreadsheetml.comments+xml"/>
  <Override PartName="/xl/threadedComments/threadedComment89.xml" ContentType="application/vnd.ms-excel.threadedcomments+xml"/>
  <Override PartName="/xl/comments90.xml" ContentType="application/vnd.openxmlformats-officedocument.spreadsheetml.comments+xml"/>
  <Override PartName="/xl/threadedComments/threadedComment90.xml" ContentType="application/vnd.ms-excel.threadedcomments+xml"/>
  <Override PartName="/xl/comments91.xml" ContentType="application/vnd.openxmlformats-officedocument.spreadsheetml.comments+xml"/>
  <Override PartName="/xl/threadedComments/threadedComment91.xml" ContentType="application/vnd.ms-excel.threadedcomments+xml"/>
  <Override PartName="/xl/comments92.xml" ContentType="application/vnd.openxmlformats-officedocument.spreadsheetml.comments+xml"/>
  <Override PartName="/xl/threadedComments/threadedComment92.xml" ContentType="application/vnd.ms-excel.threadedcomments+xml"/>
  <Override PartName="/xl/comments93.xml" ContentType="application/vnd.openxmlformats-officedocument.spreadsheetml.comments+xml"/>
  <Override PartName="/xl/threadedComments/threadedComment9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var\Downloads\"/>
    </mc:Choice>
  </mc:AlternateContent>
  <xr:revisionPtr revIDLastSave="0" documentId="13_ncr:1_{0D07AA17-BF73-47DD-875E-31A7D6157AD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Dados Iniciais (Vitória)" sheetId="3" r:id="rId1"/>
    <sheet name="Recepcionista (Vitória)" sheetId="1" r:id="rId2"/>
    <sheet name="Aux. de Escrit. (Vitória)" sheetId="10" r:id="rId3"/>
    <sheet name="Lavador de Veículos (Vitória)" sheetId="12" r:id="rId4"/>
    <sheet name="Almoxarife (Vitória)" sheetId="13" r:id="rId5"/>
    <sheet name="Copeiro (Vitória)" sheetId="14" r:id="rId6"/>
    <sheet name="Contínuo (Vitória)" sheetId="15" r:id="rId7"/>
    <sheet name="Auxiliar Man. Edif. (Vitória)" sheetId="17" r:id="rId8"/>
    <sheet name="Artífice Man. Edif. (Vitória)" sheetId="16" r:id="rId9"/>
    <sheet name="Trabalhador Braçal (Vitória)" sheetId="18" r:id="rId10"/>
    <sheet name="Eletric. Manut. (Vitória)" sheetId="19" r:id="rId11"/>
    <sheet name="Mecânico Ajustador (Vitória)" sheetId="20" r:id="rId12"/>
    <sheet name="Aux. Saúde Bucal (Vitória)" sheetId="21" r:id="rId13"/>
    <sheet name="Piscineiro (Vitória)" sheetId="22" r:id="rId14"/>
    <sheet name="Porteiro (Vitória)" sheetId="23" r:id="rId15"/>
    <sheet name="Porteiro Adic. Not. (Vitória)" sheetId="24" r:id="rId16"/>
    <sheet name="Supervisor (Vitória)" sheetId="25" r:id="rId17"/>
    <sheet name="Aux. Cozinha (Vitória)" sheetId="26" r:id="rId18"/>
    <sheet name="Cozinheiro (Vitória)" sheetId="27" r:id="rId19"/>
    <sheet name="Jardineiro (Vitória)" sheetId="28" r:id="rId20"/>
    <sheet name="Aux. Enfermagem (Vitória)" sheetId="29" r:id="rId21"/>
    <sheet name="Eletromecânico (Vitória)" sheetId="30" r:id="rId22"/>
    <sheet name="Técn. Áudio Visual (Vitória)" sheetId="31" r:id="rId23"/>
    <sheet name="Assist. Laboratório (Vitória)" sheetId="32" r:id="rId24"/>
    <sheet name="Operador Caldeira (Vitória)" sheetId="33" r:id="rId25"/>
    <sheet name="Operador Máq. Alim. (Vitória)" sheetId="34" r:id="rId26"/>
    <sheet name="Técn. Alim. Latic. (Vitória)" sheetId="35" r:id="rId27"/>
    <sheet name="Técn. Flor. Agrop. (Vitória)" sheetId="36" r:id="rId28"/>
    <sheet name="Taxidermista (Vitória)" sheetId="37" r:id="rId29"/>
    <sheet name="Técn. Anatom. Necrop. (Vitória)" sheetId="38" r:id="rId30"/>
    <sheet name="Técn. Herb. (Vitória)" sheetId="39" r:id="rId31"/>
    <sheet name="Jornalista (Vitória)" sheetId="40" r:id="rId32"/>
    <sheet name="RESUMO (Vitória)" sheetId="2" r:id="rId33"/>
    <sheet name="Dados Iniciais (CEUNES)" sheetId="4" r:id="rId34"/>
    <sheet name="Recepcionista (CEUNES)" sheetId="41" r:id="rId35"/>
    <sheet name="Aux. de Escrit. (CEUNES)" sheetId="42" r:id="rId36"/>
    <sheet name="Lavador de Veículos (CEUNES)" sheetId="43" r:id="rId37"/>
    <sheet name="Almoxarife (CEUNES)" sheetId="44" r:id="rId38"/>
    <sheet name="Copeiro (CEUNES)" sheetId="45" r:id="rId39"/>
    <sheet name="Contínuo (CEUNES)" sheetId="46" r:id="rId40"/>
    <sheet name="Auxiliar Man. Edif. (CEUNES)" sheetId="47" r:id="rId41"/>
    <sheet name="Artífice Man. Edif. (CEUNES)" sheetId="48" r:id="rId42"/>
    <sheet name="Trabalhador Braçal (CEUNES)" sheetId="49" r:id="rId43"/>
    <sheet name="Eletric. Manut. (CEUNES)" sheetId="50" r:id="rId44"/>
    <sheet name="Mecânico Ajustador (CEUNES)" sheetId="51" r:id="rId45"/>
    <sheet name="Aux. Saúde Bucal (CEUNES)" sheetId="52" r:id="rId46"/>
    <sheet name="Piscineiro (CEUNES)" sheetId="53" r:id="rId47"/>
    <sheet name="Porteiro (CEUNES)" sheetId="54" r:id="rId48"/>
    <sheet name="Porteiro Adic. Not. (CEUNES)" sheetId="55" r:id="rId49"/>
    <sheet name="Supervisor (CEUNES)" sheetId="56" r:id="rId50"/>
    <sheet name="Aux. Cozinha (CEUNES)" sheetId="57" r:id="rId51"/>
    <sheet name="Cozinheiro (CEUNES)" sheetId="58" r:id="rId52"/>
    <sheet name="Jardineiro (CEUNES)" sheetId="59" r:id="rId53"/>
    <sheet name="Aux. Enfermagem (CEUNES)" sheetId="60" r:id="rId54"/>
    <sheet name="Eletromecânico (CEUNES)" sheetId="61" r:id="rId55"/>
    <sheet name="Técn. Áudio Visual (CEUNES)" sheetId="62" r:id="rId56"/>
    <sheet name="Assist. Laboratório (CEUNES)" sheetId="63" r:id="rId57"/>
    <sheet name="Operador Caldeira (CEUNES)" sheetId="64" r:id="rId58"/>
    <sheet name="Operador Máq. Alim. (CEUNES)" sheetId="65" r:id="rId59"/>
    <sheet name="Técn. Alim. Latic. (CEUNES)" sheetId="66" r:id="rId60"/>
    <sheet name="Técn. Flor. Agrop. (CEUNES)" sheetId="67" r:id="rId61"/>
    <sheet name="Taxidermista (CEUNES)" sheetId="68" r:id="rId62"/>
    <sheet name="Técn. Anatom. Necrop. (CEUNES)" sheetId="69" r:id="rId63"/>
    <sheet name="Técn. Herb. (CEUNES)" sheetId="70" r:id="rId64"/>
    <sheet name="Jornalista (CEUNES)" sheetId="71" r:id="rId65"/>
    <sheet name="RESUMO (CEUNES)" sheetId="72" r:id="rId66"/>
    <sheet name="Dados Iniciais (CASES)" sheetId="5" r:id="rId67"/>
    <sheet name="Recepcionista (CASES)" sheetId="73" r:id="rId68"/>
    <sheet name="Aux. de Escrit. (CASES)" sheetId="74" r:id="rId69"/>
    <sheet name="Lavador de Veículos (CASES)" sheetId="75" r:id="rId70"/>
    <sheet name="Almoxarife (CASES)" sheetId="76" r:id="rId71"/>
    <sheet name="Copeiro (CASES)" sheetId="77" r:id="rId72"/>
    <sheet name="Contínuo (CASES)" sheetId="78" r:id="rId73"/>
    <sheet name="Auxiliar Man. Edif. (CASES)" sheetId="79" r:id="rId74"/>
    <sheet name="Artífice Man. Edif. (CASES)" sheetId="80" r:id="rId75"/>
    <sheet name="Trabalhador Braçal (CASES)" sheetId="81" r:id="rId76"/>
    <sheet name="Eletric. Manut. (CASES)" sheetId="82" r:id="rId77"/>
    <sheet name="Mecânico Ajustador (CASES)" sheetId="83" r:id="rId78"/>
    <sheet name="Aux. Saúde Bucal (CASES)" sheetId="84" r:id="rId79"/>
    <sheet name="Piscineiro (CASES)" sheetId="85" r:id="rId80"/>
    <sheet name="Porteiro (CASES)" sheetId="86" r:id="rId81"/>
    <sheet name="Porteiro Adic. Not. (CASES)" sheetId="87" r:id="rId82"/>
    <sheet name="Supervisor (CASES)" sheetId="88" r:id="rId83"/>
    <sheet name="Aux. Cozinha (CASES)" sheetId="89" r:id="rId84"/>
    <sheet name="Cozinheiro (CASES)" sheetId="90" r:id="rId85"/>
    <sheet name="Jardineiro (CASES)" sheetId="91" r:id="rId86"/>
    <sheet name="Aux. Enfermagem (CASES)" sheetId="92" r:id="rId87"/>
    <sheet name="Eletromecânico (CASES)" sheetId="93" r:id="rId88"/>
    <sheet name="Técn. Áudio Visual (CASES)" sheetId="94" r:id="rId89"/>
    <sheet name="Assist. Laboratório (CASES)" sheetId="95" r:id="rId90"/>
    <sheet name="Operador Caldeira (CASES)" sheetId="96" r:id="rId91"/>
    <sheet name="Operador Máq. Alim. (CASES)" sheetId="97" r:id="rId92"/>
    <sheet name="Técn. Alim. Latic. (CASES)" sheetId="98" r:id="rId93"/>
    <sheet name="Técn. Flor. Agrop. (CASES)" sheetId="99" r:id="rId94"/>
    <sheet name="Taxidermista (CASES)" sheetId="100" r:id="rId95"/>
    <sheet name="Técn. Anatom. Necrop. (CASES)" sheetId="101" r:id="rId96"/>
    <sheet name="Técn. Herb. (CASES)" sheetId="102" r:id="rId97"/>
    <sheet name="Jornalista (CASES)" sheetId="103" r:id="rId98"/>
    <sheet name="RESUMO (CASES)" sheetId="104" r:id="rId99"/>
  </sheets>
  <externalReferences>
    <externalReference r:id="rId100"/>
    <externalReference r:id="rId101"/>
  </externalReferences>
  <definedNames>
    <definedName name="_xlnm.Print_Area" localSheetId="70">'Almoxarife (CASES)'!$A$1:$G$263</definedName>
    <definedName name="_xlnm.Print_Area" localSheetId="37">'Almoxarife (CEUNES)'!$A$1:$G$263</definedName>
    <definedName name="_xlnm.Print_Area" localSheetId="4">'Almoxarife (Vitória)'!$A$1:$G$263</definedName>
    <definedName name="_xlnm.Print_Area" localSheetId="74">'Artífice Man. Edif. (CASES)'!$A$1:$G$263</definedName>
    <definedName name="_xlnm.Print_Area" localSheetId="41">'Artífice Man. Edif. (CEUNES)'!$A$1:$G$263</definedName>
    <definedName name="_xlnm.Print_Area" localSheetId="8">'Artífice Man. Edif. (Vitória)'!$A$1:$G$263</definedName>
    <definedName name="_xlnm.Print_Area" localSheetId="89">'Assist. Laboratório (CASES)'!$A$1:$G$263</definedName>
    <definedName name="_xlnm.Print_Area" localSheetId="56">'Assist. Laboratório (CEUNES)'!$A$1:$G$263</definedName>
    <definedName name="_xlnm.Print_Area" localSheetId="23">'Assist. Laboratório (Vitória)'!$A$1:$G$263</definedName>
    <definedName name="_xlnm.Print_Area" localSheetId="83">'Aux. Cozinha (CASES)'!$A$1:$G$263</definedName>
    <definedName name="_xlnm.Print_Area" localSheetId="50">'Aux. Cozinha (CEUNES)'!$A$1:$G$263</definedName>
    <definedName name="_xlnm.Print_Area" localSheetId="17">'Aux. Cozinha (Vitória)'!$A$1:$G$263</definedName>
    <definedName name="_xlnm.Print_Area" localSheetId="68">'Aux. de Escrit. (CASES)'!$A$1:$G$263</definedName>
    <definedName name="_xlnm.Print_Area" localSheetId="35">'Aux. de Escrit. (CEUNES)'!$A$1:$G$263</definedName>
    <definedName name="_xlnm.Print_Area" localSheetId="2">'Aux. de Escrit. (Vitória)'!$A$1:$G$263</definedName>
    <definedName name="_xlnm.Print_Area" localSheetId="86">'Aux. Enfermagem (CASES)'!$A$1:$G$263</definedName>
    <definedName name="_xlnm.Print_Area" localSheetId="53">'Aux. Enfermagem (CEUNES)'!$A$1:$G$263</definedName>
    <definedName name="_xlnm.Print_Area" localSheetId="20">'Aux. Enfermagem (Vitória)'!$A$1:$G$263</definedName>
    <definedName name="_xlnm.Print_Area" localSheetId="78">'Aux. Saúde Bucal (CASES)'!$A$1:$G$263</definedName>
    <definedName name="_xlnm.Print_Area" localSheetId="45">'Aux. Saúde Bucal (CEUNES)'!$A$1:$G$263</definedName>
    <definedName name="_xlnm.Print_Area" localSheetId="12">'Aux. Saúde Bucal (Vitória)'!$A$1:$G$263</definedName>
    <definedName name="_xlnm.Print_Area" localSheetId="73">'Auxiliar Man. Edif. (CASES)'!$A$1:$G$263</definedName>
    <definedName name="_xlnm.Print_Area" localSheetId="40">'Auxiliar Man. Edif. (CEUNES)'!$A$1:$G$263</definedName>
    <definedName name="_xlnm.Print_Area" localSheetId="7">'Auxiliar Man. Edif. (Vitória)'!$A$1:$G$263</definedName>
    <definedName name="_xlnm.Print_Area" localSheetId="72">'Contínuo (CASES)'!$A$1:$G$263</definedName>
    <definedName name="_xlnm.Print_Area" localSheetId="39">'Contínuo (CEUNES)'!$A$1:$G$263</definedName>
    <definedName name="_xlnm.Print_Area" localSheetId="6">'Contínuo (Vitória)'!$A$1:$G$263</definedName>
    <definedName name="_xlnm.Print_Area" localSheetId="71">'Copeiro (CASES)'!$A$1:$G$263</definedName>
    <definedName name="_xlnm.Print_Area" localSheetId="38">'Copeiro (CEUNES)'!$A$1:$G$263</definedName>
    <definedName name="_xlnm.Print_Area" localSheetId="5">'Copeiro (Vitória)'!$A$1:$G$263</definedName>
    <definedName name="_xlnm.Print_Area" localSheetId="84">'Cozinheiro (CASES)'!$A$1:$G$263</definedName>
    <definedName name="_xlnm.Print_Area" localSheetId="51">'Cozinheiro (CEUNES)'!$A$1:$G$263</definedName>
    <definedName name="_xlnm.Print_Area" localSheetId="18">'Cozinheiro (Vitória)'!$A$1:$G$263</definedName>
    <definedName name="_xlnm.Print_Area" localSheetId="76">'Eletric. Manut. (CASES)'!$A$1:$G$263</definedName>
    <definedName name="_xlnm.Print_Area" localSheetId="43">'Eletric. Manut. (CEUNES)'!$A$1:$G$263</definedName>
    <definedName name="_xlnm.Print_Area" localSheetId="10">'Eletric. Manut. (Vitória)'!$A$1:$G$263</definedName>
    <definedName name="_xlnm.Print_Area" localSheetId="87">'Eletromecânico (CASES)'!$A$1:$G$263</definedName>
    <definedName name="_xlnm.Print_Area" localSheetId="54">'Eletromecânico (CEUNES)'!$A$1:$G$263</definedName>
    <definedName name="_xlnm.Print_Area" localSheetId="21">'Eletromecânico (Vitória)'!$A$1:$G$263</definedName>
    <definedName name="_xlnm.Print_Area" localSheetId="85">'Jardineiro (CASES)'!$A$1:$G$263</definedName>
    <definedName name="_xlnm.Print_Area" localSheetId="52">'Jardineiro (CEUNES)'!$A$1:$G$263</definedName>
    <definedName name="_xlnm.Print_Area" localSheetId="19">'Jardineiro (Vitória)'!$A$1:$G$263</definedName>
    <definedName name="_xlnm.Print_Area" localSheetId="97">'Jornalista (CASES)'!$A$1:$G$263</definedName>
    <definedName name="_xlnm.Print_Area" localSheetId="64">'Jornalista (CEUNES)'!$A$1:$G$263</definedName>
    <definedName name="_xlnm.Print_Area" localSheetId="31">'Jornalista (Vitória)'!$A$1:$G$263</definedName>
    <definedName name="_xlnm.Print_Area" localSheetId="69">'Lavador de Veículos (CASES)'!$A$1:$G$263</definedName>
    <definedName name="_xlnm.Print_Area" localSheetId="36">'Lavador de Veículos (CEUNES)'!$A$1:$G$263</definedName>
    <definedName name="_xlnm.Print_Area" localSheetId="3">'Lavador de Veículos (Vitória)'!$A$1:$G$263</definedName>
    <definedName name="_xlnm.Print_Area" localSheetId="77">'Mecânico Ajustador (CASES)'!$A$1:$G$263</definedName>
    <definedName name="_xlnm.Print_Area" localSheetId="44">'Mecânico Ajustador (CEUNES)'!$A$1:$G$263</definedName>
    <definedName name="_xlnm.Print_Area" localSheetId="11">'Mecânico Ajustador (Vitória)'!$A$1:$G$263</definedName>
    <definedName name="_xlnm.Print_Area" localSheetId="90">'Operador Caldeira (CASES)'!$A$1:$G$263</definedName>
    <definedName name="_xlnm.Print_Area" localSheetId="57">'Operador Caldeira (CEUNES)'!$A$1:$G$263</definedName>
    <definedName name="_xlnm.Print_Area" localSheetId="24">'Operador Caldeira (Vitória)'!$A$1:$G$263</definedName>
    <definedName name="_xlnm.Print_Area" localSheetId="91">'Operador Máq. Alim. (CASES)'!$A$1:$G$263</definedName>
    <definedName name="_xlnm.Print_Area" localSheetId="58">'Operador Máq. Alim. (CEUNES)'!$A$1:$G$263</definedName>
    <definedName name="_xlnm.Print_Area" localSheetId="25">'Operador Máq. Alim. (Vitória)'!$A$1:$G$263</definedName>
    <definedName name="_xlnm.Print_Area" localSheetId="79">'Piscineiro (CASES)'!$A$1:$G$263</definedName>
    <definedName name="_xlnm.Print_Area" localSheetId="46">'Piscineiro (CEUNES)'!$A$1:$G$263</definedName>
    <definedName name="_xlnm.Print_Area" localSheetId="13">'Piscineiro (Vitória)'!$A$1:$G$263</definedName>
    <definedName name="_xlnm.Print_Area" localSheetId="80">'Porteiro (CASES)'!$A$1:$G$263</definedName>
    <definedName name="_xlnm.Print_Area" localSheetId="47">'Porteiro (CEUNES)'!$A$1:$G$263</definedName>
    <definedName name="_xlnm.Print_Area" localSheetId="14">'Porteiro (Vitória)'!$A$1:$G$263</definedName>
    <definedName name="_xlnm.Print_Area" localSheetId="81">'Porteiro Adic. Not. (CASES)'!$A$1:$G$263</definedName>
    <definedName name="_xlnm.Print_Area" localSheetId="48">'Porteiro Adic. Not. (CEUNES)'!$A$1:$G$263</definedName>
    <definedName name="_xlnm.Print_Area" localSheetId="15">'Porteiro Adic. Not. (Vitória)'!$A$1:$G$263</definedName>
    <definedName name="_xlnm.Print_Area" localSheetId="67">'Recepcionista (CASES)'!$A$1:$G$263</definedName>
    <definedName name="_xlnm.Print_Area" localSheetId="34">'Recepcionista (CEUNES)'!$A$1:$G$263</definedName>
    <definedName name="_xlnm.Print_Area" localSheetId="1">'Recepcionista (Vitória)'!$A$1:$G$263</definedName>
    <definedName name="_xlnm.Print_Area" localSheetId="98">'RESUMO (CASES)'!$A$1:$G$76</definedName>
    <definedName name="_xlnm.Print_Area" localSheetId="65">'RESUMO (CEUNES)'!$A$1:$G$76</definedName>
    <definedName name="_xlnm.Print_Area" localSheetId="32">'RESUMO (Vitória)'!$A$1:$G$76</definedName>
    <definedName name="_xlnm.Print_Area" localSheetId="82">'Supervisor (CASES)'!$A$1:$G$263</definedName>
    <definedName name="_xlnm.Print_Area" localSheetId="49">'Supervisor (CEUNES)'!$A$1:$G$263</definedName>
    <definedName name="_xlnm.Print_Area" localSheetId="16">'Supervisor (Vitória)'!$A$1:$G$263</definedName>
    <definedName name="_xlnm.Print_Area" localSheetId="94">'Taxidermista (CASES)'!$A$1:$G$263</definedName>
    <definedName name="_xlnm.Print_Area" localSheetId="61">'Taxidermista (CEUNES)'!$A$1:$G$263</definedName>
    <definedName name="_xlnm.Print_Area" localSheetId="28">'Taxidermista (Vitória)'!$A$1:$G$263</definedName>
    <definedName name="_xlnm.Print_Area" localSheetId="92">'Técn. Alim. Latic. (CASES)'!$A$1:$G$263</definedName>
    <definedName name="_xlnm.Print_Area" localSheetId="59">'Técn. Alim. Latic. (CEUNES)'!$A$1:$G$263</definedName>
    <definedName name="_xlnm.Print_Area" localSheetId="26">'Técn. Alim. Latic. (Vitória)'!$A$1:$G$263</definedName>
    <definedName name="_xlnm.Print_Area" localSheetId="95">'Técn. Anatom. Necrop. (CASES)'!$A$1:$G$263</definedName>
    <definedName name="_xlnm.Print_Area" localSheetId="62">'Técn. Anatom. Necrop. (CEUNES)'!$A$1:$G$263</definedName>
    <definedName name="_xlnm.Print_Area" localSheetId="29">'Técn. Anatom. Necrop. (Vitória)'!$A$1:$G$263</definedName>
    <definedName name="_xlnm.Print_Area" localSheetId="88">'Técn. Áudio Visual (CASES)'!$A$1:$G$263</definedName>
    <definedName name="_xlnm.Print_Area" localSheetId="55">'Técn. Áudio Visual (CEUNES)'!$A$1:$G$263</definedName>
    <definedName name="_xlnm.Print_Area" localSheetId="22">'Técn. Áudio Visual (Vitória)'!$A$1:$G$263</definedName>
    <definedName name="_xlnm.Print_Area" localSheetId="93">'Técn. Flor. Agrop. (CASES)'!$A$1:$G$263</definedName>
    <definedName name="_xlnm.Print_Area" localSheetId="60">'Técn. Flor. Agrop. (CEUNES)'!$A$1:$G$263</definedName>
    <definedName name="_xlnm.Print_Area" localSheetId="27">'Técn. Flor. Agrop. (Vitória)'!$A$1:$G$263</definedName>
    <definedName name="_xlnm.Print_Area" localSheetId="96">'Técn. Herb. (CASES)'!$A$1:$G$263</definedName>
    <definedName name="_xlnm.Print_Area" localSheetId="63">'Técn. Herb. (CEUNES)'!$A$1:$G$263</definedName>
    <definedName name="_xlnm.Print_Area" localSheetId="30">'Técn. Herb. (Vitória)'!$A$1:$G$263</definedName>
    <definedName name="_xlnm.Print_Area" localSheetId="75">'Trabalhador Braçal (CASES)'!$A$1:$G$263</definedName>
    <definedName name="_xlnm.Print_Area" localSheetId="42">'Trabalhador Braçal (CEUNES)'!$A$1:$G$263</definedName>
    <definedName name="_xlnm.Print_Area" localSheetId="9">'Trabalhador Braçal (Vitória)'!$A$1:$G$263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E129" i="103" l="1"/>
  <c r="B129" i="103"/>
  <c r="B128" i="103"/>
  <c r="E128" i="103" s="1"/>
  <c r="E127" i="103"/>
  <c r="E138" i="103" s="1"/>
  <c r="B127" i="103"/>
  <c r="E129" i="102"/>
  <c r="B129" i="102"/>
  <c r="B128" i="102"/>
  <c r="E128" i="102" s="1"/>
  <c r="E127" i="102"/>
  <c r="E138" i="102" s="1"/>
  <c r="B127" i="102"/>
  <c r="E129" i="100"/>
  <c r="B129" i="100"/>
  <c r="B128" i="100"/>
  <c r="E128" i="100" s="1"/>
  <c r="E127" i="100"/>
  <c r="E138" i="100" s="1"/>
  <c r="B127" i="100"/>
  <c r="B129" i="99"/>
  <c r="E129" i="99" s="1"/>
  <c r="E128" i="99"/>
  <c r="B128" i="99"/>
  <c r="B127" i="99"/>
  <c r="E127" i="99" s="1"/>
  <c r="E138" i="99" s="1"/>
  <c r="E129" i="98"/>
  <c r="B129" i="98"/>
  <c r="E128" i="98"/>
  <c r="B128" i="98"/>
  <c r="E127" i="98"/>
  <c r="E138" i="98" s="1"/>
  <c r="B127" i="98"/>
  <c r="E129" i="97"/>
  <c r="B129" i="97"/>
  <c r="B128" i="97"/>
  <c r="E128" i="97" s="1"/>
  <c r="E127" i="97"/>
  <c r="E138" i="97" s="1"/>
  <c r="B127" i="97"/>
  <c r="B129" i="94"/>
  <c r="E129" i="94" s="1"/>
  <c r="B128" i="94"/>
  <c r="E128" i="94" s="1"/>
  <c r="B127" i="94"/>
  <c r="E127" i="94" s="1"/>
  <c r="B129" i="93"/>
  <c r="E129" i="93" s="1"/>
  <c r="E128" i="93"/>
  <c r="B128" i="93"/>
  <c r="B127" i="93"/>
  <c r="E127" i="93" s="1"/>
  <c r="B129" i="91"/>
  <c r="E129" i="91" s="1"/>
  <c r="E128" i="91"/>
  <c r="B128" i="91"/>
  <c r="B127" i="91"/>
  <c r="E127" i="91" s="1"/>
  <c r="E138" i="91" s="1"/>
  <c r="E129" i="88"/>
  <c r="B129" i="88"/>
  <c r="B128" i="88"/>
  <c r="E128" i="88" s="1"/>
  <c r="E127" i="88"/>
  <c r="E138" i="88" s="1"/>
  <c r="B127" i="88"/>
  <c r="E129" i="87"/>
  <c r="B129" i="87"/>
  <c r="B128" i="87"/>
  <c r="E128" i="87" s="1"/>
  <c r="E127" i="87"/>
  <c r="E138" i="87" s="1"/>
  <c r="B127" i="87"/>
  <c r="B129" i="86"/>
  <c r="E129" i="86" s="1"/>
  <c r="B128" i="86"/>
  <c r="E128" i="86" s="1"/>
  <c r="B127" i="86"/>
  <c r="E127" i="86" s="1"/>
  <c r="E129" i="85"/>
  <c r="B129" i="85"/>
  <c r="B128" i="85"/>
  <c r="E128" i="85" s="1"/>
  <c r="E127" i="85"/>
  <c r="E138" i="85" s="1"/>
  <c r="B127" i="85"/>
  <c r="B129" i="83"/>
  <c r="E129" i="83" s="1"/>
  <c r="E128" i="83"/>
  <c r="B128" i="83"/>
  <c r="B127" i="83"/>
  <c r="E127" i="83" s="1"/>
  <c r="E129" i="82"/>
  <c r="B129" i="82"/>
  <c r="B128" i="82"/>
  <c r="E128" i="82" s="1"/>
  <c r="E127" i="82"/>
  <c r="E138" i="82" s="1"/>
  <c r="B127" i="82"/>
  <c r="E129" i="81"/>
  <c r="B129" i="81"/>
  <c r="B128" i="81"/>
  <c r="E128" i="81" s="1"/>
  <c r="E127" i="81"/>
  <c r="E138" i="81" s="1"/>
  <c r="B127" i="81"/>
  <c r="E129" i="80"/>
  <c r="B129" i="80"/>
  <c r="B128" i="80"/>
  <c r="E128" i="80" s="1"/>
  <c r="E127" i="80"/>
  <c r="E138" i="80" s="1"/>
  <c r="B127" i="80"/>
  <c r="B129" i="79"/>
  <c r="E129" i="79" s="1"/>
  <c r="E128" i="79"/>
  <c r="B128" i="79"/>
  <c r="B127" i="79"/>
  <c r="E127" i="79" s="1"/>
  <c r="E129" i="78"/>
  <c r="B129" i="78"/>
  <c r="B128" i="78"/>
  <c r="E128" i="78" s="1"/>
  <c r="E127" i="78"/>
  <c r="E138" i="78" s="1"/>
  <c r="B127" i="78"/>
  <c r="E129" i="76"/>
  <c r="B129" i="76"/>
  <c r="B128" i="76"/>
  <c r="E128" i="76" s="1"/>
  <c r="E127" i="76"/>
  <c r="E138" i="76" s="1"/>
  <c r="B127" i="76"/>
  <c r="B129" i="75"/>
  <c r="E129" i="75" s="1"/>
  <c r="B128" i="75"/>
  <c r="E128" i="75" s="1"/>
  <c r="B127" i="75"/>
  <c r="E127" i="75" s="1"/>
  <c r="B129" i="74"/>
  <c r="E129" i="74" s="1"/>
  <c r="E128" i="74"/>
  <c r="B128" i="74"/>
  <c r="B127" i="74"/>
  <c r="E127" i="74" s="1"/>
  <c r="E138" i="74" s="1"/>
  <c r="B129" i="73"/>
  <c r="E129" i="73" s="1"/>
  <c r="E128" i="73"/>
  <c r="B128" i="73"/>
  <c r="B127" i="73"/>
  <c r="E127" i="73" s="1"/>
  <c r="E129" i="71"/>
  <c r="B129" i="71"/>
  <c r="B128" i="71"/>
  <c r="E128" i="71" s="1"/>
  <c r="E127" i="71"/>
  <c r="E138" i="71" s="1"/>
  <c r="B127" i="71"/>
  <c r="E129" i="70"/>
  <c r="B129" i="70"/>
  <c r="B128" i="70"/>
  <c r="E128" i="70" s="1"/>
  <c r="E127" i="70"/>
  <c r="E138" i="70" s="1"/>
  <c r="B127" i="70"/>
  <c r="E129" i="68"/>
  <c r="B129" i="68"/>
  <c r="B128" i="68"/>
  <c r="E128" i="68" s="1"/>
  <c r="E127" i="68"/>
  <c r="E138" i="68" s="1"/>
  <c r="B127" i="68"/>
  <c r="B129" i="67"/>
  <c r="E129" i="67" s="1"/>
  <c r="E128" i="67"/>
  <c r="B128" i="67"/>
  <c r="B127" i="67"/>
  <c r="E127" i="67" s="1"/>
  <c r="E129" i="66"/>
  <c r="B129" i="66"/>
  <c r="B128" i="66"/>
  <c r="E128" i="66" s="1"/>
  <c r="E127" i="66"/>
  <c r="E138" i="66" s="1"/>
  <c r="B127" i="66"/>
  <c r="E129" i="65"/>
  <c r="B129" i="65"/>
  <c r="B128" i="65"/>
  <c r="E128" i="65" s="1"/>
  <c r="E127" i="65"/>
  <c r="E138" i="65" s="1"/>
  <c r="B127" i="65"/>
  <c r="E129" i="62"/>
  <c r="B129" i="62"/>
  <c r="B128" i="62"/>
  <c r="E128" i="62" s="1"/>
  <c r="E127" i="62"/>
  <c r="E138" i="62" s="1"/>
  <c r="B127" i="62"/>
  <c r="E129" i="61"/>
  <c r="B129" i="61"/>
  <c r="B128" i="61"/>
  <c r="E128" i="61" s="1"/>
  <c r="E127" i="61"/>
  <c r="E138" i="61" s="1"/>
  <c r="B127" i="61"/>
  <c r="B129" i="59"/>
  <c r="E129" i="59" s="1"/>
  <c r="E128" i="59"/>
  <c r="B128" i="59"/>
  <c r="B127" i="59"/>
  <c r="E127" i="59" s="1"/>
  <c r="E129" i="56"/>
  <c r="B129" i="56"/>
  <c r="B128" i="56"/>
  <c r="E128" i="56" s="1"/>
  <c r="E127" i="56"/>
  <c r="E138" i="56" s="1"/>
  <c r="B127" i="56"/>
  <c r="E129" i="55"/>
  <c r="B129" i="55"/>
  <c r="B128" i="55"/>
  <c r="E128" i="55" s="1"/>
  <c r="E127" i="55"/>
  <c r="E138" i="55" s="1"/>
  <c r="B127" i="55"/>
  <c r="B129" i="54"/>
  <c r="E129" i="54" s="1"/>
  <c r="B128" i="54"/>
  <c r="E128" i="54" s="1"/>
  <c r="B127" i="54"/>
  <c r="E127" i="54" s="1"/>
  <c r="B129" i="53"/>
  <c r="E129" i="53" s="1"/>
  <c r="E128" i="53"/>
  <c r="B128" i="53"/>
  <c r="B127" i="53"/>
  <c r="E127" i="53" s="1"/>
  <c r="E129" i="51"/>
  <c r="B129" i="51"/>
  <c r="B128" i="51"/>
  <c r="E128" i="51" s="1"/>
  <c r="E127" i="51"/>
  <c r="E138" i="51" s="1"/>
  <c r="B127" i="51"/>
  <c r="E129" i="50"/>
  <c r="B129" i="50"/>
  <c r="B128" i="50"/>
  <c r="E128" i="50" s="1"/>
  <c r="E127" i="50"/>
  <c r="E138" i="50" s="1"/>
  <c r="B127" i="50"/>
  <c r="E129" i="49"/>
  <c r="B129" i="49"/>
  <c r="B128" i="49"/>
  <c r="E128" i="49" s="1"/>
  <c r="E127" i="49"/>
  <c r="E138" i="49" s="1"/>
  <c r="B127" i="49"/>
  <c r="B129" i="48"/>
  <c r="E129" i="48" s="1"/>
  <c r="E128" i="48"/>
  <c r="B128" i="48"/>
  <c r="B127" i="48"/>
  <c r="E127" i="48" s="1"/>
  <c r="B129" i="47"/>
  <c r="E129" i="47" s="1"/>
  <c r="E128" i="47"/>
  <c r="B128" i="47"/>
  <c r="B127" i="47"/>
  <c r="E127" i="47" s="1"/>
  <c r="E129" i="46"/>
  <c r="B129" i="46"/>
  <c r="B128" i="46"/>
  <c r="E128" i="46" s="1"/>
  <c r="E127" i="46"/>
  <c r="E138" i="46" s="1"/>
  <c r="B127" i="46"/>
  <c r="B129" i="44"/>
  <c r="E129" i="44" s="1"/>
  <c r="E128" i="44"/>
  <c r="B128" i="44"/>
  <c r="B127" i="44"/>
  <c r="E127" i="44" s="1"/>
  <c r="E129" i="43"/>
  <c r="B129" i="43"/>
  <c r="B128" i="43"/>
  <c r="E128" i="43" s="1"/>
  <c r="E127" i="43"/>
  <c r="E138" i="43" s="1"/>
  <c r="B127" i="43"/>
  <c r="B129" i="42"/>
  <c r="E129" i="42" s="1"/>
  <c r="E128" i="42"/>
  <c r="B128" i="42"/>
  <c r="B127" i="42"/>
  <c r="E127" i="42" s="1"/>
  <c r="B128" i="96"/>
  <c r="E128" i="96" s="1"/>
  <c r="E127" i="96"/>
  <c r="B127" i="96"/>
  <c r="E128" i="64"/>
  <c r="B128" i="64"/>
  <c r="B127" i="64"/>
  <c r="E127" i="64" s="1"/>
  <c r="E138" i="64" s="1"/>
  <c r="E128" i="92"/>
  <c r="B128" i="92"/>
  <c r="B127" i="92"/>
  <c r="E127" i="92" s="1"/>
  <c r="E138" i="92" s="1"/>
  <c r="B128" i="60"/>
  <c r="E128" i="60" s="1"/>
  <c r="B127" i="60"/>
  <c r="E127" i="60" s="1"/>
  <c r="E138" i="60" s="1"/>
  <c r="B129" i="41"/>
  <c r="B127" i="41"/>
  <c r="E129" i="40"/>
  <c r="B129" i="40"/>
  <c r="B128" i="40"/>
  <c r="E128" i="40" s="1"/>
  <c r="E127" i="40"/>
  <c r="E138" i="40" s="1"/>
  <c r="B127" i="40"/>
  <c r="B129" i="39"/>
  <c r="E129" i="39" s="1"/>
  <c r="E128" i="39"/>
  <c r="B128" i="39"/>
  <c r="B127" i="39"/>
  <c r="E127" i="39" s="1"/>
  <c r="E138" i="39" s="1"/>
  <c r="B129" i="37"/>
  <c r="E129" i="37" s="1"/>
  <c r="B128" i="37"/>
  <c r="E128" i="37" s="1"/>
  <c r="B127" i="37"/>
  <c r="E127" i="37" s="1"/>
  <c r="E138" i="37" s="1"/>
  <c r="E129" i="36"/>
  <c r="B129" i="36"/>
  <c r="B128" i="36"/>
  <c r="E128" i="36" s="1"/>
  <c r="E127" i="36"/>
  <c r="E138" i="36" s="1"/>
  <c r="B127" i="36"/>
  <c r="E129" i="35"/>
  <c r="B129" i="35"/>
  <c r="B128" i="35"/>
  <c r="E128" i="35" s="1"/>
  <c r="E127" i="35"/>
  <c r="E138" i="35" s="1"/>
  <c r="B127" i="35"/>
  <c r="E128" i="33"/>
  <c r="B128" i="33"/>
  <c r="B127" i="33"/>
  <c r="E127" i="33" s="1"/>
  <c r="E138" i="33" s="1"/>
  <c r="E129" i="34"/>
  <c r="B129" i="34"/>
  <c r="B128" i="34"/>
  <c r="E128" i="34" s="1"/>
  <c r="E138" i="34" s="1"/>
  <c r="E127" i="34"/>
  <c r="B127" i="34"/>
  <c r="E128" i="29"/>
  <c r="B128" i="29"/>
  <c r="B127" i="29"/>
  <c r="E127" i="29" s="1"/>
  <c r="E138" i="29" s="1"/>
  <c r="B129" i="31"/>
  <c r="E129" i="31" s="1"/>
  <c r="B128" i="31"/>
  <c r="E128" i="31" s="1"/>
  <c r="E127" i="31"/>
  <c r="B127" i="31"/>
  <c r="B129" i="30"/>
  <c r="E129" i="30" s="1"/>
  <c r="E128" i="30"/>
  <c r="B128" i="30"/>
  <c r="B127" i="30"/>
  <c r="E127" i="30" s="1"/>
  <c r="B129" i="28"/>
  <c r="E129" i="28" s="1"/>
  <c r="B128" i="28"/>
  <c r="E128" i="28" s="1"/>
  <c r="B127" i="28"/>
  <c r="E127" i="28" s="1"/>
  <c r="E138" i="28" s="1"/>
  <c r="E129" i="25"/>
  <c r="B129" i="25"/>
  <c r="B128" i="25"/>
  <c r="E128" i="25" s="1"/>
  <c r="E127" i="25"/>
  <c r="E138" i="25" s="1"/>
  <c r="B127" i="25"/>
  <c r="B129" i="24"/>
  <c r="E129" i="24" s="1"/>
  <c r="E128" i="24"/>
  <c r="B128" i="24"/>
  <c r="B127" i="24"/>
  <c r="E127" i="24" s="1"/>
  <c r="E129" i="23"/>
  <c r="B129" i="23"/>
  <c r="B128" i="23"/>
  <c r="E128" i="23" s="1"/>
  <c r="E127" i="23"/>
  <c r="E138" i="23" s="1"/>
  <c r="B127" i="23"/>
  <c r="E129" i="22"/>
  <c r="B129" i="22"/>
  <c r="B128" i="22"/>
  <c r="E128" i="22" s="1"/>
  <c r="E127" i="22"/>
  <c r="E138" i="22" s="1"/>
  <c r="B127" i="22"/>
  <c r="B129" i="20"/>
  <c r="E129" i="20" s="1"/>
  <c r="E128" i="20"/>
  <c r="B128" i="20"/>
  <c r="B127" i="20"/>
  <c r="E127" i="20" s="1"/>
  <c r="E129" i="19"/>
  <c r="B129" i="19"/>
  <c r="B128" i="19"/>
  <c r="E128" i="19" s="1"/>
  <c r="E127" i="19"/>
  <c r="E138" i="19" s="1"/>
  <c r="B127" i="19"/>
  <c r="E129" i="18"/>
  <c r="B129" i="18"/>
  <c r="E128" i="18"/>
  <c r="B128" i="18"/>
  <c r="E127" i="18"/>
  <c r="E138" i="18" s="1"/>
  <c r="B127" i="18"/>
  <c r="E129" i="16"/>
  <c r="B129" i="16"/>
  <c r="B128" i="16"/>
  <c r="E128" i="16" s="1"/>
  <c r="E127" i="16"/>
  <c r="E138" i="16" s="1"/>
  <c r="B127" i="16"/>
  <c r="E129" i="17"/>
  <c r="B129" i="17"/>
  <c r="B128" i="17"/>
  <c r="E128" i="17" s="1"/>
  <c r="E127" i="17"/>
  <c r="E138" i="17" s="1"/>
  <c r="B127" i="17"/>
  <c r="E129" i="15"/>
  <c r="B129" i="15"/>
  <c r="B128" i="15"/>
  <c r="E128" i="15" s="1"/>
  <c r="E127" i="15"/>
  <c r="E138" i="15" s="1"/>
  <c r="B127" i="15"/>
  <c r="E129" i="13"/>
  <c r="B129" i="13"/>
  <c r="B128" i="13"/>
  <c r="E128" i="13" s="1"/>
  <c r="E127" i="13"/>
  <c r="E138" i="13" s="1"/>
  <c r="B127" i="13"/>
  <c r="E129" i="12"/>
  <c r="B129" i="12"/>
  <c r="B128" i="12"/>
  <c r="E128" i="12" s="1"/>
  <c r="E127" i="12"/>
  <c r="E138" i="12" s="1"/>
  <c r="B127" i="12"/>
  <c r="B129" i="10"/>
  <c r="E129" i="10" s="1"/>
  <c r="E128" i="10"/>
  <c r="B128" i="10"/>
  <c r="B127" i="10"/>
  <c r="E127" i="10" s="1"/>
  <c r="E138" i="10" s="1"/>
  <c r="B129" i="1"/>
  <c r="B127" i="1"/>
  <c r="E128" i="101"/>
  <c r="B128" i="101"/>
  <c r="B127" i="101"/>
  <c r="E127" i="101" s="1"/>
  <c r="E138" i="101" s="1"/>
  <c r="B128" i="95"/>
  <c r="E128" i="95" s="1"/>
  <c r="E127" i="95"/>
  <c r="B127" i="95"/>
  <c r="E128" i="84"/>
  <c r="B128" i="84"/>
  <c r="B127" i="84"/>
  <c r="E127" i="84" s="1"/>
  <c r="E138" i="84" s="1"/>
  <c r="E128" i="69"/>
  <c r="B128" i="69"/>
  <c r="B127" i="69"/>
  <c r="E127" i="69" s="1"/>
  <c r="E138" i="69" s="1"/>
  <c r="E128" i="63"/>
  <c r="B128" i="63"/>
  <c r="E127" i="63"/>
  <c r="E138" i="63" s="1"/>
  <c r="B127" i="63"/>
  <c r="E128" i="52"/>
  <c r="B128" i="52"/>
  <c r="B127" i="52"/>
  <c r="E127" i="52" s="1"/>
  <c r="E138" i="52" s="1"/>
  <c r="E128" i="38"/>
  <c r="B128" i="38"/>
  <c r="B127" i="38"/>
  <c r="E127" i="38" s="1"/>
  <c r="E138" i="38" s="1"/>
  <c r="E128" i="32"/>
  <c r="B128" i="32"/>
  <c r="E127" i="32"/>
  <c r="E138" i="32" s="1"/>
  <c r="B127" i="32"/>
  <c r="B128" i="21"/>
  <c r="E127" i="21"/>
  <c r="E128" i="21"/>
  <c r="B127" i="21"/>
  <c r="B128" i="90"/>
  <c r="E128" i="90" s="1"/>
  <c r="B127" i="90"/>
  <c r="E127" i="90" s="1"/>
  <c r="B128" i="89"/>
  <c r="E128" i="89" s="1"/>
  <c r="B127" i="89"/>
  <c r="E127" i="89" s="1"/>
  <c r="B128" i="77"/>
  <c r="E128" i="77" s="1"/>
  <c r="B127" i="77"/>
  <c r="E127" i="77" s="1"/>
  <c r="E138" i="77" s="1"/>
  <c r="B128" i="27"/>
  <c r="E128" i="27" s="1"/>
  <c r="B127" i="27"/>
  <c r="E127" i="27" s="1"/>
  <c r="B128" i="26"/>
  <c r="E128" i="26" s="1"/>
  <c r="B127" i="26"/>
  <c r="E127" i="26" s="1"/>
  <c r="B128" i="14"/>
  <c r="E128" i="14" s="1"/>
  <c r="B127" i="14"/>
  <c r="E127" i="14" s="1"/>
  <c r="E129" i="1"/>
  <c r="B128" i="1"/>
  <c r="E128" i="1" s="1"/>
  <c r="E127" i="1"/>
  <c r="E138" i="94" l="1"/>
  <c r="E138" i="93"/>
  <c r="E138" i="86"/>
  <c r="E138" i="83"/>
  <c r="E138" i="79"/>
  <c r="E138" i="75"/>
  <c r="E138" i="73"/>
  <c r="E138" i="67"/>
  <c r="E138" i="59"/>
  <c r="E138" i="54"/>
  <c r="E138" i="53"/>
  <c r="E138" i="48"/>
  <c r="E138" i="47"/>
  <c r="E138" i="44"/>
  <c r="E138" i="42"/>
  <c r="E138" i="96"/>
  <c r="E138" i="31"/>
  <c r="E138" i="30"/>
  <c r="E138" i="24"/>
  <c r="E138" i="20"/>
  <c r="E138" i="95"/>
  <c r="E138" i="14"/>
  <c r="E138" i="21"/>
  <c r="E138" i="89"/>
  <c r="E138" i="27"/>
  <c r="E138" i="90"/>
  <c r="E138" i="26"/>
  <c r="E138" i="1"/>
  <c r="B128" i="58" l="1"/>
  <c r="E128" i="58" s="1"/>
  <c r="B127" i="58"/>
  <c r="E127" i="58" s="1"/>
  <c r="B128" i="57"/>
  <c r="E128" i="57" s="1"/>
  <c r="B127" i="57"/>
  <c r="E127" i="57" s="1"/>
  <c r="B128" i="45"/>
  <c r="E128" i="45" s="1"/>
  <c r="B127" i="45"/>
  <c r="E127" i="45" s="1"/>
  <c r="B128" i="41"/>
  <c r="D48" i="4"/>
  <c r="D47" i="4"/>
  <c r="D46" i="4"/>
  <c r="D45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21" i="5"/>
  <c r="D48" i="3"/>
  <c r="D47" i="3"/>
  <c r="D46" i="3"/>
  <c r="D45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2" i="3"/>
  <c r="D21" i="3"/>
  <c r="D20" i="3"/>
  <c r="D18" i="3"/>
  <c r="D26" i="5"/>
  <c r="D47" i="5"/>
  <c r="D39" i="5"/>
  <c r="D46" i="5"/>
  <c r="D43" i="5"/>
  <c r="D45" i="5"/>
  <c r="D18" i="5"/>
  <c r="D33" i="5"/>
  <c r="D32" i="5"/>
  <c r="D31" i="5"/>
  <c r="D30" i="5"/>
  <c r="D42" i="5"/>
  <c r="D41" i="5"/>
  <c r="D28" i="5"/>
  <c r="D20" i="5"/>
  <c r="D48" i="5"/>
  <c r="D36" i="5"/>
  <c r="D38" i="5"/>
  <c r="D27" i="5"/>
  <c r="D35" i="5"/>
  <c r="D22" i="5"/>
  <c r="D23" i="5"/>
  <c r="D29" i="5"/>
  <c r="D24" i="5"/>
  <c r="D37" i="5"/>
  <c r="D34" i="5"/>
  <c r="D40" i="5"/>
  <c r="D19" i="5"/>
  <c r="D247" i="71"/>
  <c r="D247" i="70"/>
  <c r="D247" i="69"/>
  <c r="D247" i="68"/>
  <c r="D247" i="67"/>
  <c r="D247" i="66"/>
  <c r="D247" i="65"/>
  <c r="D247" i="64"/>
  <c r="D247" i="63"/>
  <c r="D247" i="62"/>
  <c r="D247" i="61"/>
  <c r="D247" i="60"/>
  <c r="D247" i="59"/>
  <c r="D247" i="58"/>
  <c r="D247" i="57"/>
  <c r="D247" i="56"/>
  <c r="D247" i="55"/>
  <c r="D247" i="54"/>
  <c r="D247" i="53"/>
  <c r="D247" i="52"/>
  <c r="D247" i="51"/>
  <c r="D247" i="50"/>
  <c r="D247" i="49"/>
  <c r="D247" i="48"/>
  <c r="D247" i="47"/>
  <c r="D247" i="46"/>
  <c r="D247" i="45"/>
  <c r="D247" i="44"/>
  <c r="D247" i="43"/>
  <c r="D247" i="42"/>
  <c r="D247" i="41"/>
  <c r="D247" i="103"/>
  <c r="D247" i="102"/>
  <c r="D247" i="101"/>
  <c r="D247" i="100"/>
  <c r="D247" i="99"/>
  <c r="D247" i="98"/>
  <c r="D247" i="97"/>
  <c r="D247" i="96"/>
  <c r="D247" i="95"/>
  <c r="D247" i="94"/>
  <c r="D247" i="93"/>
  <c r="D247" i="92"/>
  <c r="D247" i="91"/>
  <c r="D247" i="90"/>
  <c r="D247" i="89"/>
  <c r="D247" i="88"/>
  <c r="D247" i="87"/>
  <c r="D247" i="86"/>
  <c r="D247" i="85"/>
  <c r="D247" i="84"/>
  <c r="D247" i="83"/>
  <c r="D247" i="82"/>
  <c r="D247" i="81"/>
  <c r="D247" i="80"/>
  <c r="D247" i="79"/>
  <c r="D247" i="78"/>
  <c r="D247" i="77"/>
  <c r="D247" i="76"/>
  <c r="D247" i="75"/>
  <c r="D247" i="74"/>
  <c r="D247" i="73"/>
  <c r="D56" i="103"/>
  <c r="D56" i="102"/>
  <c r="D56" i="101"/>
  <c r="D56" i="100"/>
  <c r="D56" i="99"/>
  <c r="D56" i="98"/>
  <c r="D56" i="97"/>
  <c r="D56" i="96"/>
  <c r="D56" i="95"/>
  <c r="D56" i="94"/>
  <c r="D56" i="93"/>
  <c r="D56" i="92"/>
  <c r="D56" i="91"/>
  <c r="D56" i="90"/>
  <c r="D56" i="89"/>
  <c r="D56" i="88"/>
  <c r="D56" i="87"/>
  <c r="D56" i="86"/>
  <c r="D56" i="85"/>
  <c r="D56" i="84"/>
  <c r="D56" i="83"/>
  <c r="D56" i="82"/>
  <c r="D56" i="81"/>
  <c r="D56" i="80"/>
  <c r="D56" i="79"/>
  <c r="D56" i="78"/>
  <c r="D56" i="77"/>
  <c r="D56" i="76"/>
  <c r="D56" i="75"/>
  <c r="D56" i="74"/>
  <c r="D56" i="73"/>
  <c r="E138" i="45" l="1"/>
  <c r="E138" i="57"/>
  <c r="E138" i="58"/>
  <c r="D50" i="3"/>
  <c r="D50" i="5"/>
  <c r="D18" i="60"/>
  <c r="D18" i="101"/>
  <c r="D18" i="100"/>
  <c r="D18" i="96"/>
  <c r="D18" i="95"/>
  <c r="D17" i="93"/>
  <c r="D18" i="92"/>
  <c r="D18" i="90"/>
  <c r="D18" i="89"/>
  <c r="D18" i="85"/>
  <c r="D18" i="84"/>
  <c r="D17" i="82"/>
  <c r="D18" i="81"/>
  <c r="D18" i="75"/>
  <c r="D17" i="61"/>
  <c r="D17" i="50"/>
  <c r="D18" i="69"/>
  <c r="D18" i="68"/>
  <c r="D18" i="64"/>
  <c r="D18" i="63"/>
  <c r="D18" i="58"/>
  <c r="D18" i="57"/>
  <c r="D18" i="53"/>
  <c r="D18" i="52"/>
  <c r="D18" i="49"/>
  <c r="D18" i="43"/>
  <c r="D18" i="38" l="1"/>
  <c r="D18" i="37"/>
  <c r="D18" i="33"/>
  <c r="D17" i="33"/>
  <c r="D18" i="32"/>
  <c r="D17" i="30"/>
  <c r="D18" i="29"/>
  <c r="D18" i="27"/>
  <c r="D18" i="26"/>
  <c r="D18" i="22"/>
  <c r="D18" i="21"/>
  <c r="D17" i="19"/>
  <c r="D18" i="18"/>
  <c r="D18" i="12"/>
  <c r="F33" i="104"/>
  <c r="F32" i="104"/>
  <c r="F31" i="104"/>
  <c r="F30" i="104"/>
  <c r="F29" i="104"/>
  <c r="F28" i="104"/>
  <c r="F27" i="104"/>
  <c r="F26" i="104"/>
  <c r="F25" i="104"/>
  <c r="F24" i="104"/>
  <c r="F23" i="104"/>
  <c r="F22" i="104"/>
  <c r="F21" i="104"/>
  <c r="F20" i="104"/>
  <c r="F19" i="104"/>
  <c r="F18" i="104"/>
  <c r="F17" i="104"/>
  <c r="F16" i="104"/>
  <c r="F15" i="104"/>
  <c r="F14" i="104"/>
  <c r="F13" i="104"/>
  <c r="F12" i="104"/>
  <c r="F11" i="104"/>
  <c r="F10" i="104"/>
  <c r="F9" i="104"/>
  <c r="F8" i="104"/>
  <c r="F7" i="104"/>
  <c r="F6" i="104"/>
  <c r="F5" i="104"/>
  <c r="F4" i="104"/>
  <c r="F3" i="104"/>
  <c r="F3" i="72"/>
  <c r="F33" i="72"/>
  <c r="F32" i="72"/>
  <c r="F31" i="72"/>
  <c r="F30" i="72"/>
  <c r="F29" i="72"/>
  <c r="F28" i="72"/>
  <c r="F27" i="72"/>
  <c r="F26" i="72"/>
  <c r="F25" i="72"/>
  <c r="F24" i="72"/>
  <c r="F23" i="72"/>
  <c r="F22" i="72"/>
  <c r="F21" i="72"/>
  <c r="F20" i="72"/>
  <c r="F19" i="72"/>
  <c r="F18" i="72"/>
  <c r="F17" i="72"/>
  <c r="F16" i="72"/>
  <c r="F15" i="72"/>
  <c r="F14" i="72"/>
  <c r="F13" i="72"/>
  <c r="F12" i="72"/>
  <c r="F11" i="72"/>
  <c r="F10" i="72"/>
  <c r="F9" i="72"/>
  <c r="F8" i="72"/>
  <c r="F7" i="72"/>
  <c r="F6" i="72"/>
  <c r="F5" i="72"/>
  <c r="F4" i="72"/>
  <c r="D67" i="104" l="1"/>
  <c r="D66" i="104"/>
  <c r="D65" i="104"/>
  <c r="D64" i="104"/>
  <c r="D63" i="104"/>
  <c r="D62" i="104"/>
  <c r="D61" i="104"/>
  <c r="D60" i="104"/>
  <c r="D59" i="104"/>
  <c r="D58" i="104"/>
  <c r="D57" i="104"/>
  <c r="D56" i="104"/>
  <c r="D55" i="104"/>
  <c r="D54" i="104"/>
  <c r="D53" i="104"/>
  <c r="D52" i="104"/>
  <c r="D51" i="104"/>
  <c r="D50" i="104"/>
  <c r="D49" i="104"/>
  <c r="B49" i="104"/>
  <c r="D48" i="104"/>
  <c r="D47" i="104"/>
  <c r="D46" i="104"/>
  <c r="D45" i="104"/>
  <c r="B45" i="104"/>
  <c r="D44" i="104"/>
  <c r="B44" i="104"/>
  <c r="D43" i="104"/>
  <c r="D42" i="104"/>
  <c r="D41" i="104"/>
  <c r="B41" i="104"/>
  <c r="D40" i="104"/>
  <c r="D39" i="104"/>
  <c r="D38" i="104"/>
  <c r="B38" i="104"/>
  <c r="D37" i="104"/>
  <c r="B37" i="104"/>
  <c r="D33" i="104"/>
  <c r="B33" i="104"/>
  <c r="B67" i="104" s="1"/>
  <c r="D32" i="104"/>
  <c r="B32" i="104"/>
  <c r="B66" i="104" s="1"/>
  <c r="D31" i="104"/>
  <c r="B31" i="104"/>
  <c r="B65" i="104" s="1"/>
  <c r="D30" i="104"/>
  <c r="B30" i="104"/>
  <c r="B64" i="104" s="1"/>
  <c r="D29" i="104"/>
  <c r="B29" i="104"/>
  <c r="B63" i="104" s="1"/>
  <c r="D28" i="104"/>
  <c r="B28" i="104"/>
  <c r="B62" i="104" s="1"/>
  <c r="D27" i="104"/>
  <c r="B27" i="104"/>
  <c r="B61" i="104" s="1"/>
  <c r="D26" i="104"/>
  <c r="B26" i="104"/>
  <c r="B60" i="104" s="1"/>
  <c r="D25" i="104"/>
  <c r="B25" i="104"/>
  <c r="B59" i="104" s="1"/>
  <c r="D24" i="104"/>
  <c r="B24" i="104"/>
  <c r="B58" i="104" s="1"/>
  <c r="D23" i="104"/>
  <c r="B23" i="104"/>
  <c r="B57" i="104" s="1"/>
  <c r="D22" i="104"/>
  <c r="B22" i="104"/>
  <c r="B56" i="104" s="1"/>
  <c r="D21" i="104"/>
  <c r="B21" i="104"/>
  <c r="B55" i="104" s="1"/>
  <c r="D20" i="104"/>
  <c r="B20" i="104"/>
  <c r="B54" i="104" s="1"/>
  <c r="D19" i="104"/>
  <c r="B19" i="104"/>
  <c r="B53" i="104" s="1"/>
  <c r="D18" i="104"/>
  <c r="B18" i="104"/>
  <c r="B52" i="104" s="1"/>
  <c r="D17" i="104"/>
  <c r="B17" i="104"/>
  <c r="B51" i="104" s="1"/>
  <c r="D16" i="104"/>
  <c r="B16" i="104"/>
  <c r="B50" i="104" s="1"/>
  <c r="D15" i="104"/>
  <c r="B15" i="104"/>
  <c r="D14" i="104"/>
  <c r="B14" i="104"/>
  <c r="B48" i="104" s="1"/>
  <c r="D13" i="104"/>
  <c r="B13" i="104"/>
  <c r="B47" i="104" s="1"/>
  <c r="D12" i="104"/>
  <c r="B12" i="104"/>
  <c r="B46" i="104" s="1"/>
  <c r="D11" i="104"/>
  <c r="B11" i="104"/>
  <c r="D10" i="104"/>
  <c r="B10" i="104"/>
  <c r="D9" i="104"/>
  <c r="B9" i="104"/>
  <c r="B43" i="104" s="1"/>
  <c r="D8" i="104"/>
  <c r="B8" i="104"/>
  <c r="B42" i="104" s="1"/>
  <c r="D7" i="104"/>
  <c r="B7" i="104"/>
  <c r="D6" i="104"/>
  <c r="B6" i="104"/>
  <c r="B40" i="104" s="1"/>
  <c r="D5" i="104"/>
  <c r="B5" i="104"/>
  <c r="B39" i="104" s="1"/>
  <c r="D4" i="104"/>
  <c r="B4" i="104"/>
  <c r="D3" i="104"/>
  <c r="B3" i="104"/>
  <c r="D246" i="103"/>
  <c r="F245" i="103"/>
  <c r="D245" i="103"/>
  <c r="D244" i="103" s="1"/>
  <c r="D248" i="103" s="1"/>
  <c r="F244" i="103"/>
  <c r="F226" i="103"/>
  <c r="D226" i="103"/>
  <c r="F224" i="103"/>
  <c r="D224" i="103"/>
  <c r="F218" i="103"/>
  <c r="F202" i="103"/>
  <c r="D117" i="103" s="1"/>
  <c r="E185" i="103"/>
  <c r="E170" i="103"/>
  <c r="D144" i="103"/>
  <c r="C144" i="103"/>
  <c r="A144" i="103"/>
  <c r="D143" i="103"/>
  <c r="C143" i="103"/>
  <c r="A143" i="103"/>
  <c r="D142" i="103"/>
  <c r="C142" i="103"/>
  <c r="A142" i="103"/>
  <c r="B143" i="103"/>
  <c r="D115" i="103"/>
  <c r="D119" i="103" s="1"/>
  <c r="D259" i="103" s="1"/>
  <c r="B142" i="103"/>
  <c r="E118" i="103"/>
  <c r="D118" i="103"/>
  <c r="E117" i="103"/>
  <c r="E116" i="103"/>
  <c r="D116" i="103"/>
  <c r="A76" i="103"/>
  <c r="E61" i="103"/>
  <c r="D61" i="103"/>
  <c r="E59" i="103"/>
  <c r="D59" i="103"/>
  <c r="E58" i="103"/>
  <c r="D58" i="103"/>
  <c r="E57" i="103"/>
  <c r="D57" i="103"/>
  <c r="K56" i="103"/>
  <c r="J56" i="103"/>
  <c r="I56" i="103"/>
  <c r="E56" i="103"/>
  <c r="E47" i="103"/>
  <c r="E46" i="103"/>
  <c r="E45" i="103"/>
  <c r="E44" i="103"/>
  <c r="E43" i="103"/>
  <c r="E42" i="103"/>
  <c r="C42" i="103"/>
  <c r="E41" i="103"/>
  <c r="E40" i="103"/>
  <c r="E18" i="103"/>
  <c r="D18" i="103"/>
  <c r="D17" i="103"/>
  <c r="D16" i="103"/>
  <c r="E8" i="103"/>
  <c r="E7" i="103"/>
  <c r="E16" i="103" s="1"/>
  <c r="D7" i="103"/>
  <c r="E6" i="103"/>
  <c r="E5" i="103"/>
  <c r="D5" i="103"/>
  <c r="F248" i="102"/>
  <c r="D246" i="102"/>
  <c r="F245" i="102"/>
  <c r="D245" i="102"/>
  <c r="F244" i="102"/>
  <c r="F225" i="102" s="1"/>
  <c r="D244" i="102"/>
  <c r="F226" i="102"/>
  <c r="D226" i="102"/>
  <c r="F224" i="102"/>
  <c r="D224" i="102"/>
  <c r="F218" i="102"/>
  <c r="F202" i="102"/>
  <c r="D117" i="102" s="1"/>
  <c r="E185" i="102"/>
  <c r="E170" i="102"/>
  <c r="D116" i="102" s="1"/>
  <c r="D144" i="102"/>
  <c r="C144" i="102"/>
  <c r="B144" i="102"/>
  <c r="A144" i="102"/>
  <c r="D143" i="102"/>
  <c r="C143" i="102"/>
  <c r="A143" i="102"/>
  <c r="D142" i="102"/>
  <c r="C142" i="102"/>
  <c r="A142" i="102"/>
  <c r="B143" i="102"/>
  <c r="B142" i="102"/>
  <c r="E118" i="102"/>
  <c r="D118" i="102"/>
  <c r="E117" i="102"/>
  <c r="E116" i="102"/>
  <c r="A76" i="102"/>
  <c r="E61" i="102"/>
  <c r="D61" i="102"/>
  <c r="E59" i="102"/>
  <c r="D59" i="102"/>
  <c r="E58" i="102"/>
  <c r="D58" i="102"/>
  <c r="E57" i="102"/>
  <c r="D57" i="102"/>
  <c r="K56" i="102"/>
  <c r="J56" i="102"/>
  <c r="I56" i="102"/>
  <c r="E47" i="102"/>
  <c r="E46" i="102"/>
  <c r="E45" i="102"/>
  <c r="E44" i="102"/>
  <c r="E43" i="102"/>
  <c r="E42" i="102"/>
  <c r="C42" i="102"/>
  <c r="E41" i="102"/>
  <c r="E40" i="102"/>
  <c r="D20" i="102"/>
  <c r="D19" i="102"/>
  <c r="E18" i="102"/>
  <c r="D18" i="102"/>
  <c r="D17" i="102"/>
  <c r="D16" i="102"/>
  <c r="E8" i="102"/>
  <c r="E7" i="102"/>
  <c r="E16" i="102" s="1"/>
  <c r="D7" i="102"/>
  <c r="E6" i="102"/>
  <c r="E5" i="102"/>
  <c r="D5" i="102"/>
  <c r="D246" i="101"/>
  <c r="F245" i="101"/>
  <c r="F244" i="101" s="1"/>
  <c r="D245" i="101"/>
  <c r="F226" i="101"/>
  <c r="D226" i="101"/>
  <c r="F224" i="101"/>
  <c r="D224" i="101"/>
  <c r="F218" i="101"/>
  <c r="F202" i="101"/>
  <c r="D117" i="101" s="1"/>
  <c r="E185" i="101"/>
  <c r="E170" i="101"/>
  <c r="D116" i="101" s="1"/>
  <c r="D143" i="101"/>
  <c r="C143" i="101"/>
  <c r="B143" i="101"/>
  <c r="A143" i="101"/>
  <c r="D142" i="101"/>
  <c r="C142" i="101"/>
  <c r="A142" i="101"/>
  <c r="D115" i="101"/>
  <c r="D119" i="101" s="1"/>
  <c r="D259" i="101" s="1"/>
  <c r="B142" i="101"/>
  <c r="E118" i="101"/>
  <c r="D118" i="101"/>
  <c r="E117" i="101"/>
  <c r="E116" i="101"/>
  <c r="A76" i="101"/>
  <c r="D62" i="101"/>
  <c r="D71" i="101" s="1"/>
  <c r="E61" i="101"/>
  <c r="D61" i="101"/>
  <c r="D60" i="101"/>
  <c r="E59" i="101"/>
  <c r="D59" i="101"/>
  <c r="E58" i="101"/>
  <c r="D58" i="101"/>
  <c r="E57" i="101"/>
  <c r="D57" i="101"/>
  <c r="K56" i="101"/>
  <c r="J56" i="101"/>
  <c r="I56" i="101"/>
  <c r="E47" i="101"/>
  <c r="E46" i="101"/>
  <c r="E45" i="101"/>
  <c r="E44" i="101"/>
  <c r="E43" i="101"/>
  <c r="E42" i="101"/>
  <c r="C42" i="101"/>
  <c r="E41" i="101"/>
  <c r="E40" i="101"/>
  <c r="E48" i="101" s="1"/>
  <c r="D20" i="101"/>
  <c r="D19" i="101"/>
  <c r="E18" i="101"/>
  <c r="D17" i="101"/>
  <c r="D16" i="101"/>
  <c r="E8" i="101"/>
  <c r="E7" i="101"/>
  <c r="E16" i="101" s="1"/>
  <c r="D7" i="101"/>
  <c r="E6" i="101"/>
  <c r="E5" i="101"/>
  <c r="D5" i="101"/>
  <c r="D246" i="100"/>
  <c r="F245" i="100"/>
  <c r="F244" i="100" s="1"/>
  <c r="D245" i="100"/>
  <c r="D244" i="100" s="1"/>
  <c r="F226" i="100"/>
  <c r="D226" i="100"/>
  <c r="F224" i="100"/>
  <c r="D224" i="100"/>
  <c r="F218" i="100"/>
  <c r="F202" i="100"/>
  <c r="D117" i="100" s="1"/>
  <c r="E185" i="100"/>
  <c r="E170" i="100"/>
  <c r="D116" i="100" s="1"/>
  <c r="D144" i="100"/>
  <c r="C144" i="100"/>
  <c r="B144" i="100"/>
  <c r="A144" i="100"/>
  <c r="D143" i="100"/>
  <c r="C143" i="100"/>
  <c r="B143" i="100"/>
  <c r="A143" i="100"/>
  <c r="D142" i="100"/>
  <c r="C142" i="100"/>
  <c r="A142" i="100"/>
  <c r="D115" i="100"/>
  <c r="D119" i="100" s="1"/>
  <c r="D259" i="100" s="1"/>
  <c r="B142" i="100"/>
  <c r="E118" i="100"/>
  <c r="D118" i="100"/>
  <c r="E117" i="100"/>
  <c r="E116" i="100"/>
  <c r="A76" i="100"/>
  <c r="E61" i="100"/>
  <c r="D61" i="100"/>
  <c r="E59" i="100"/>
  <c r="D59" i="100"/>
  <c r="E58" i="100"/>
  <c r="D58" i="100"/>
  <c r="E57" i="100"/>
  <c r="D57" i="100"/>
  <c r="K56" i="100"/>
  <c r="J56" i="100"/>
  <c r="I56" i="100"/>
  <c r="E47" i="100"/>
  <c r="E46" i="100"/>
  <c r="E45" i="100"/>
  <c r="E44" i="100"/>
  <c r="E43" i="100"/>
  <c r="E42" i="100"/>
  <c r="C42" i="100"/>
  <c r="E41" i="100"/>
  <c r="E40" i="100"/>
  <c r="E48" i="100" s="1"/>
  <c r="E18" i="100"/>
  <c r="D16" i="100"/>
  <c r="E8" i="100"/>
  <c r="D7" i="100"/>
  <c r="E7" i="100" s="1"/>
  <c r="E16" i="100" s="1"/>
  <c r="E6" i="100"/>
  <c r="E5" i="100"/>
  <c r="D5" i="100"/>
  <c r="D246" i="99"/>
  <c r="F245" i="99"/>
  <c r="D245" i="99"/>
  <c r="F244" i="99"/>
  <c r="F225" i="99" s="1"/>
  <c r="F226" i="99"/>
  <c r="D226" i="99"/>
  <c r="F224" i="99"/>
  <c r="D224" i="99"/>
  <c r="F218" i="99"/>
  <c r="E117" i="99" s="1"/>
  <c r="F202" i="99"/>
  <c r="D117" i="99" s="1"/>
  <c r="E185" i="99"/>
  <c r="E170" i="99"/>
  <c r="D116" i="99" s="1"/>
  <c r="D144" i="99"/>
  <c r="C144" i="99"/>
  <c r="B144" i="99"/>
  <c r="A144" i="99"/>
  <c r="D143" i="99"/>
  <c r="C143" i="99"/>
  <c r="A143" i="99"/>
  <c r="D142" i="99"/>
  <c r="C142" i="99"/>
  <c r="A142" i="99"/>
  <c r="B143" i="99"/>
  <c r="B142" i="99"/>
  <c r="E142" i="99" s="1"/>
  <c r="E118" i="99"/>
  <c r="D118" i="99"/>
  <c r="E116" i="99"/>
  <c r="A76" i="99"/>
  <c r="E61" i="99"/>
  <c r="D61" i="99"/>
  <c r="E59" i="99"/>
  <c r="D59" i="99"/>
  <c r="E58" i="99"/>
  <c r="D58" i="99"/>
  <c r="E57" i="99"/>
  <c r="D57" i="99"/>
  <c r="K56" i="99"/>
  <c r="J56" i="99"/>
  <c r="I56" i="99"/>
  <c r="E47" i="99"/>
  <c r="E46" i="99"/>
  <c r="E45" i="99"/>
  <c r="E44" i="99"/>
  <c r="E43" i="99"/>
  <c r="E42" i="99"/>
  <c r="C42" i="99"/>
  <c r="C48" i="99" s="1"/>
  <c r="E41" i="99"/>
  <c r="E40" i="99"/>
  <c r="E18" i="99"/>
  <c r="D18" i="99"/>
  <c r="E8" i="99"/>
  <c r="D7" i="99"/>
  <c r="D16" i="99" s="1"/>
  <c r="E6" i="99"/>
  <c r="E5" i="99"/>
  <c r="D5" i="99"/>
  <c r="D246" i="98"/>
  <c r="F245" i="98"/>
  <c r="D245" i="98"/>
  <c r="F244" i="98"/>
  <c r="F248" i="98" s="1"/>
  <c r="D244" i="98"/>
  <c r="D248" i="98" s="1"/>
  <c r="F227" i="98"/>
  <c r="F226" i="98"/>
  <c r="D226" i="98"/>
  <c r="F225" i="98"/>
  <c r="F223" i="98" s="1"/>
  <c r="F224" i="98"/>
  <c r="D224" i="98"/>
  <c r="F218" i="98"/>
  <c r="F202" i="98"/>
  <c r="D117" i="98" s="1"/>
  <c r="E185" i="98"/>
  <c r="E116" i="98" s="1"/>
  <c r="E170" i="98"/>
  <c r="D116" i="98" s="1"/>
  <c r="D144" i="98"/>
  <c r="C144" i="98"/>
  <c r="A144" i="98"/>
  <c r="D143" i="98"/>
  <c r="C143" i="98"/>
  <c r="B143" i="98"/>
  <c r="A143" i="98"/>
  <c r="D142" i="98"/>
  <c r="C142" i="98"/>
  <c r="A142" i="98"/>
  <c r="E118" i="98"/>
  <c r="D118" i="98"/>
  <c r="E117" i="98"/>
  <c r="A76" i="98"/>
  <c r="E61" i="98"/>
  <c r="D61" i="98"/>
  <c r="D60" i="98"/>
  <c r="E59" i="98"/>
  <c r="D59" i="98"/>
  <c r="E58" i="98"/>
  <c r="D58" i="98"/>
  <c r="E57" i="98"/>
  <c r="D57" i="98"/>
  <c r="K56" i="98"/>
  <c r="J56" i="98"/>
  <c r="I56" i="98"/>
  <c r="E56" i="98"/>
  <c r="E47" i="98"/>
  <c r="E46" i="98"/>
  <c r="E45" i="98"/>
  <c r="E44" i="98"/>
  <c r="E43" i="98"/>
  <c r="E42" i="98"/>
  <c r="C42" i="98"/>
  <c r="E41" i="98"/>
  <c r="E40" i="98"/>
  <c r="E18" i="98"/>
  <c r="D18" i="98"/>
  <c r="E17" i="98"/>
  <c r="D16" i="98"/>
  <c r="E8" i="98"/>
  <c r="E7" i="98"/>
  <c r="E16" i="98" s="1"/>
  <c r="D7" i="98"/>
  <c r="E6" i="98"/>
  <c r="E5" i="98"/>
  <c r="D5" i="98"/>
  <c r="D246" i="97"/>
  <c r="F245" i="97"/>
  <c r="D245" i="97"/>
  <c r="D244" i="97" s="1"/>
  <c r="F244" i="97"/>
  <c r="F226" i="97"/>
  <c r="D226" i="97"/>
  <c r="F224" i="97"/>
  <c r="D224" i="97"/>
  <c r="F218" i="97"/>
  <c r="E117" i="97" s="1"/>
  <c r="F202" i="97"/>
  <c r="E185" i="97"/>
  <c r="E116" i="97" s="1"/>
  <c r="E170" i="97"/>
  <c r="D144" i="97"/>
  <c r="C144" i="97"/>
  <c r="B144" i="97"/>
  <c r="A144" i="97"/>
  <c r="D143" i="97"/>
  <c r="C143" i="97"/>
  <c r="A143" i="97"/>
  <c r="D142" i="97"/>
  <c r="C142" i="97"/>
  <c r="B142" i="97"/>
  <c r="A142" i="97"/>
  <c r="E118" i="97"/>
  <c r="D118" i="97"/>
  <c r="D117" i="97"/>
  <c r="D116" i="97"/>
  <c r="A76" i="97"/>
  <c r="E61" i="97"/>
  <c r="D61" i="97"/>
  <c r="E59" i="97"/>
  <c r="D59" i="97"/>
  <c r="E58" i="97"/>
  <c r="D58" i="97"/>
  <c r="E57" i="97"/>
  <c r="D57" i="97"/>
  <c r="K56" i="97"/>
  <c r="J56" i="97"/>
  <c r="I56" i="97"/>
  <c r="C48" i="97"/>
  <c r="E47" i="97"/>
  <c r="E46" i="97"/>
  <c r="E45" i="97"/>
  <c r="E44" i="97"/>
  <c r="E43" i="97"/>
  <c r="E42" i="97"/>
  <c r="C42" i="97"/>
  <c r="E41" i="97"/>
  <c r="E40" i="97"/>
  <c r="E18" i="97"/>
  <c r="D18" i="97"/>
  <c r="E8" i="97"/>
  <c r="D7" i="97"/>
  <c r="E7" i="97" s="1"/>
  <c r="E16" i="97" s="1"/>
  <c r="E60" i="97" s="1"/>
  <c r="E6" i="97"/>
  <c r="E5" i="97"/>
  <c r="D5" i="97"/>
  <c r="D246" i="96"/>
  <c r="F245" i="96"/>
  <c r="D245" i="96"/>
  <c r="D244" i="96" s="1"/>
  <c r="D248" i="96" s="1"/>
  <c r="F244" i="96"/>
  <c r="F225" i="96" s="1"/>
  <c r="F226" i="96"/>
  <c r="D226" i="96"/>
  <c r="D225" i="96"/>
  <c r="D223" i="96" s="1"/>
  <c r="F224" i="96"/>
  <c r="D224" i="96"/>
  <c r="F218" i="96"/>
  <c r="F202" i="96"/>
  <c r="E185" i="96"/>
  <c r="E116" i="96" s="1"/>
  <c r="E170" i="96"/>
  <c r="D143" i="96"/>
  <c r="C143" i="96"/>
  <c r="A143" i="96"/>
  <c r="D142" i="96"/>
  <c r="C142" i="96"/>
  <c r="A142" i="96"/>
  <c r="B143" i="96"/>
  <c r="E118" i="96"/>
  <c r="D118" i="96"/>
  <c r="E117" i="96"/>
  <c r="D117" i="96"/>
  <c r="D116" i="96"/>
  <c r="A76" i="96"/>
  <c r="E61" i="96"/>
  <c r="D61" i="96"/>
  <c r="E59" i="96"/>
  <c r="D59" i="96"/>
  <c r="E58" i="96"/>
  <c r="D58" i="96"/>
  <c r="E57" i="96"/>
  <c r="D57" i="96"/>
  <c r="K56" i="96"/>
  <c r="J56" i="96"/>
  <c r="I56" i="96"/>
  <c r="E47" i="96"/>
  <c r="E46" i="96"/>
  <c r="E45" i="96"/>
  <c r="E44" i="96"/>
  <c r="E43" i="96"/>
  <c r="E42" i="96"/>
  <c r="C42" i="96"/>
  <c r="E41" i="96"/>
  <c r="E40" i="96"/>
  <c r="E18" i="96"/>
  <c r="E8" i="96"/>
  <c r="D7" i="96"/>
  <c r="E6" i="96"/>
  <c r="E5" i="96"/>
  <c r="D5" i="96"/>
  <c r="D246" i="95"/>
  <c r="F245" i="95"/>
  <c r="D245" i="95"/>
  <c r="D244" i="95" s="1"/>
  <c r="D248" i="95" s="1"/>
  <c r="F244" i="95"/>
  <c r="F226" i="95"/>
  <c r="D226" i="95"/>
  <c r="F224" i="95"/>
  <c r="D224" i="95"/>
  <c r="F218" i="95"/>
  <c r="F202" i="95"/>
  <c r="D117" i="95" s="1"/>
  <c r="E185" i="95"/>
  <c r="E116" i="95" s="1"/>
  <c r="E170" i="95"/>
  <c r="D143" i="95"/>
  <c r="C143" i="95"/>
  <c r="B143" i="95"/>
  <c r="A143" i="95"/>
  <c r="D142" i="95"/>
  <c r="C142" i="95"/>
  <c r="A142" i="95"/>
  <c r="E118" i="95"/>
  <c r="D118" i="95"/>
  <c r="E117" i="95"/>
  <c r="D116" i="95"/>
  <c r="A76" i="95"/>
  <c r="E61" i="95"/>
  <c r="D61" i="95"/>
  <c r="E59" i="95"/>
  <c r="D59" i="95"/>
  <c r="E58" i="95"/>
  <c r="D58" i="95"/>
  <c r="E57" i="95"/>
  <c r="D57" i="95"/>
  <c r="K56" i="95"/>
  <c r="J56" i="95"/>
  <c r="I56" i="95"/>
  <c r="C48" i="95"/>
  <c r="E47" i="95"/>
  <c r="E46" i="95"/>
  <c r="E45" i="95"/>
  <c r="E44" i="95"/>
  <c r="E43" i="95"/>
  <c r="E42" i="95"/>
  <c r="C42" i="95"/>
  <c r="E41" i="95"/>
  <c r="E40" i="95"/>
  <c r="E18" i="95"/>
  <c r="E8" i="95"/>
  <c r="D7" i="95"/>
  <c r="D16" i="95" s="1"/>
  <c r="E6" i="95"/>
  <c r="E5" i="95"/>
  <c r="D5" i="95"/>
  <c r="D246" i="94"/>
  <c r="F245" i="94"/>
  <c r="F244" i="94" s="1"/>
  <c r="D245" i="94"/>
  <c r="F226" i="94"/>
  <c r="D226" i="94"/>
  <c r="F224" i="94"/>
  <c r="D224" i="94"/>
  <c r="F218" i="94"/>
  <c r="F202" i="94"/>
  <c r="E185" i="94"/>
  <c r="E170" i="94"/>
  <c r="D144" i="94"/>
  <c r="C144" i="94"/>
  <c r="B144" i="94"/>
  <c r="A144" i="94"/>
  <c r="D143" i="94"/>
  <c r="C143" i="94"/>
  <c r="A143" i="94"/>
  <c r="D142" i="94"/>
  <c r="C142" i="94"/>
  <c r="A142" i="94"/>
  <c r="E118" i="94"/>
  <c r="D118" i="94"/>
  <c r="E117" i="94"/>
  <c r="D117" i="94"/>
  <c r="E116" i="94"/>
  <c r="D116" i="94"/>
  <c r="A76" i="94"/>
  <c r="E61" i="94"/>
  <c r="D61" i="94"/>
  <c r="E59" i="94"/>
  <c r="D59" i="94"/>
  <c r="E58" i="94"/>
  <c r="D58" i="94"/>
  <c r="E57" i="94"/>
  <c r="D57" i="94"/>
  <c r="K56" i="94"/>
  <c r="J56" i="94"/>
  <c r="I56" i="94"/>
  <c r="E47" i="94"/>
  <c r="E46" i="94"/>
  <c r="E45" i="94"/>
  <c r="E44" i="94"/>
  <c r="E43" i="94"/>
  <c r="E42" i="94"/>
  <c r="C42" i="94"/>
  <c r="E41" i="94"/>
  <c r="E40" i="94"/>
  <c r="E18" i="94"/>
  <c r="D18" i="94"/>
  <c r="E8" i="94"/>
  <c r="D7" i="94"/>
  <c r="E6" i="94"/>
  <c r="E5" i="94"/>
  <c r="D5" i="94"/>
  <c r="D246" i="93"/>
  <c r="F245" i="93"/>
  <c r="D245" i="93"/>
  <c r="D244" i="93" s="1"/>
  <c r="D248" i="93" s="1"/>
  <c r="F244" i="93"/>
  <c r="F226" i="93"/>
  <c r="D226" i="93"/>
  <c r="D225" i="93"/>
  <c r="D227" i="93" s="1"/>
  <c r="F224" i="93"/>
  <c r="D224" i="93"/>
  <c r="F218" i="93"/>
  <c r="F202" i="93"/>
  <c r="D117" i="93" s="1"/>
  <c r="E185" i="93"/>
  <c r="E170" i="93"/>
  <c r="D144" i="93"/>
  <c r="C144" i="93"/>
  <c r="A144" i="93"/>
  <c r="D143" i="93"/>
  <c r="E143" i="93" s="1"/>
  <c r="C143" i="93"/>
  <c r="A143" i="93"/>
  <c r="D142" i="93"/>
  <c r="C142" i="93"/>
  <c r="A142" i="93"/>
  <c r="B143" i="93"/>
  <c r="B142" i="93"/>
  <c r="E118" i="93"/>
  <c r="D118" i="93"/>
  <c r="E117" i="93"/>
  <c r="E116" i="93"/>
  <c r="D116" i="93"/>
  <c r="A76" i="93"/>
  <c r="E61" i="93"/>
  <c r="D61" i="93"/>
  <c r="E60" i="93"/>
  <c r="E59" i="93"/>
  <c r="D59" i="93"/>
  <c r="E58" i="93"/>
  <c r="D58" i="93"/>
  <c r="E57" i="93"/>
  <c r="D57" i="93"/>
  <c r="K56" i="93"/>
  <c r="J56" i="93"/>
  <c r="I56" i="93"/>
  <c r="E47" i="93"/>
  <c r="E46" i="93"/>
  <c r="E45" i="93"/>
  <c r="E44" i="93"/>
  <c r="E43" i="93"/>
  <c r="E42" i="93"/>
  <c r="C42" i="93"/>
  <c r="C48" i="93" s="1"/>
  <c r="E41" i="93"/>
  <c r="E40" i="93"/>
  <c r="E48" i="93" s="1"/>
  <c r="E18" i="93"/>
  <c r="D18" i="93"/>
  <c r="E16" i="93"/>
  <c r="E8" i="93"/>
  <c r="E7" i="93"/>
  <c r="D7" i="93"/>
  <c r="D16" i="93" s="1"/>
  <c r="E6" i="93"/>
  <c r="E5" i="93"/>
  <c r="D5" i="93"/>
  <c r="D246" i="92"/>
  <c r="F245" i="92"/>
  <c r="D245" i="92"/>
  <c r="D244" i="92" s="1"/>
  <c r="F244" i="92"/>
  <c r="F226" i="92"/>
  <c r="D226" i="92"/>
  <c r="F224" i="92"/>
  <c r="D224" i="92"/>
  <c r="F218" i="92"/>
  <c r="F202" i="92"/>
  <c r="D117" i="92" s="1"/>
  <c r="E185" i="92"/>
  <c r="E170" i="92"/>
  <c r="D143" i="92"/>
  <c r="C143" i="92"/>
  <c r="B143" i="92"/>
  <c r="A143" i="92"/>
  <c r="D142" i="92"/>
  <c r="C142" i="92"/>
  <c r="B142" i="92"/>
  <c r="A142" i="92"/>
  <c r="D115" i="92"/>
  <c r="E118" i="92"/>
  <c r="D118" i="92"/>
  <c r="E117" i="92"/>
  <c r="E116" i="92"/>
  <c r="D116" i="92"/>
  <c r="A76" i="92"/>
  <c r="E61" i="92"/>
  <c r="D61" i="92"/>
  <c r="E59" i="92"/>
  <c r="D59" i="92"/>
  <c r="E58" i="92"/>
  <c r="D58" i="92"/>
  <c r="E57" i="92"/>
  <c r="D57" i="92"/>
  <c r="K56" i="92"/>
  <c r="J56" i="92"/>
  <c r="I56" i="92"/>
  <c r="E47" i="92"/>
  <c r="E46" i="92"/>
  <c r="E45" i="92"/>
  <c r="E44" i="92"/>
  <c r="E43" i="92"/>
  <c r="E42" i="92"/>
  <c r="C42" i="92"/>
  <c r="E41" i="92"/>
  <c r="E40" i="92"/>
  <c r="E48" i="92" s="1"/>
  <c r="E18" i="92"/>
  <c r="D16" i="92"/>
  <c r="E8" i="92"/>
  <c r="D7" i="92"/>
  <c r="E7" i="92" s="1"/>
  <c r="E16" i="92" s="1"/>
  <c r="E6" i="92"/>
  <c r="E5" i="92"/>
  <c r="D5" i="92"/>
  <c r="F248" i="91"/>
  <c r="D246" i="91"/>
  <c r="F245" i="91"/>
  <c r="D245" i="91"/>
  <c r="D244" i="91" s="1"/>
  <c r="F244" i="91"/>
  <c r="F225" i="91" s="1"/>
  <c r="F226" i="91"/>
  <c r="D226" i="91"/>
  <c r="F224" i="91"/>
  <c r="D224" i="91"/>
  <c r="F218" i="91"/>
  <c r="F202" i="91"/>
  <c r="E185" i="91"/>
  <c r="E170" i="91"/>
  <c r="D116" i="91" s="1"/>
  <c r="D144" i="91"/>
  <c r="C144" i="91"/>
  <c r="A144" i="91"/>
  <c r="D143" i="91"/>
  <c r="C143" i="91"/>
  <c r="A143" i="91"/>
  <c r="D142" i="91"/>
  <c r="C142" i="91"/>
  <c r="A142" i="91"/>
  <c r="B143" i="91"/>
  <c r="B142" i="91"/>
  <c r="E118" i="91"/>
  <c r="D118" i="91"/>
  <c r="E117" i="91"/>
  <c r="D117" i="91"/>
  <c r="E116" i="91"/>
  <c r="A76" i="91"/>
  <c r="E61" i="91"/>
  <c r="D61" i="91"/>
  <c r="D60" i="91"/>
  <c r="E59" i="91"/>
  <c r="D59" i="91"/>
  <c r="E58" i="91"/>
  <c r="D58" i="91"/>
  <c r="E57" i="91"/>
  <c r="D57" i="91"/>
  <c r="K56" i="91"/>
  <c r="J56" i="91"/>
  <c r="D62" i="91" s="1"/>
  <c r="D71" i="91" s="1"/>
  <c r="I56" i="91"/>
  <c r="E47" i="91"/>
  <c r="E46" i="91"/>
  <c r="E45" i="91"/>
  <c r="E44" i="91"/>
  <c r="E43" i="91"/>
  <c r="E42" i="91"/>
  <c r="C42" i="91"/>
  <c r="C48" i="91" s="1"/>
  <c r="E41" i="91"/>
  <c r="E40" i="91"/>
  <c r="E18" i="91"/>
  <c r="D18" i="91"/>
  <c r="E8" i="91"/>
  <c r="E7" i="91"/>
  <c r="E16" i="91" s="1"/>
  <c r="E56" i="91" s="1"/>
  <c r="D7" i="91"/>
  <c r="D16" i="91" s="1"/>
  <c r="E6" i="91"/>
  <c r="E5" i="91"/>
  <c r="D5" i="91"/>
  <c r="D246" i="90"/>
  <c r="F245" i="90"/>
  <c r="F244" i="90" s="1"/>
  <c r="D245" i="90"/>
  <c r="D244" i="90"/>
  <c r="F226" i="90"/>
  <c r="D226" i="90"/>
  <c r="F224" i="90"/>
  <c r="D224" i="90"/>
  <c r="F218" i="90"/>
  <c r="F202" i="90"/>
  <c r="E185" i="90"/>
  <c r="E116" i="90" s="1"/>
  <c r="E170" i="90"/>
  <c r="D143" i="90"/>
  <c r="E143" i="90" s="1"/>
  <c r="C143" i="90"/>
  <c r="A143" i="90"/>
  <c r="D142" i="90"/>
  <c r="C142" i="90"/>
  <c r="A142" i="90"/>
  <c r="B143" i="90"/>
  <c r="E118" i="90"/>
  <c r="D118" i="90"/>
  <c r="E117" i="90"/>
  <c r="D117" i="90"/>
  <c r="D116" i="90"/>
  <c r="A76" i="90"/>
  <c r="E61" i="90"/>
  <c r="D61" i="90"/>
  <c r="E59" i="90"/>
  <c r="D59" i="90"/>
  <c r="E58" i="90"/>
  <c r="D58" i="90"/>
  <c r="E57" i="90"/>
  <c r="D57" i="90"/>
  <c r="K56" i="90"/>
  <c r="J56" i="90"/>
  <c r="I56" i="90"/>
  <c r="C48" i="90"/>
  <c r="E47" i="90"/>
  <c r="E46" i="90"/>
  <c r="E45" i="90"/>
  <c r="E44" i="90"/>
  <c r="E43" i="90"/>
  <c r="E42" i="90"/>
  <c r="C42" i="90"/>
  <c r="E41" i="90"/>
  <c r="E40" i="90"/>
  <c r="E18" i="90"/>
  <c r="E8" i="90"/>
  <c r="E7" i="90"/>
  <c r="E16" i="90" s="1"/>
  <c r="D7" i="90"/>
  <c r="D16" i="90" s="1"/>
  <c r="E6" i="90"/>
  <c r="E5" i="90"/>
  <c r="D5" i="90"/>
  <c r="D246" i="89"/>
  <c r="F245" i="89"/>
  <c r="F244" i="89" s="1"/>
  <c r="D245" i="89"/>
  <c r="D244" i="89" s="1"/>
  <c r="F226" i="89"/>
  <c r="D226" i="89"/>
  <c r="F224" i="89"/>
  <c r="D224" i="89"/>
  <c r="F218" i="89"/>
  <c r="F202" i="89"/>
  <c r="D117" i="89" s="1"/>
  <c r="E185" i="89"/>
  <c r="E170" i="89"/>
  <c r="D143" i="89"/>
  <c r="C143" i="89"/>
  <c r="B143" i="89"/>
  <c r="A143" i="89"/>
  <c r="D142" i="89"/>
  <c r="C142" i="89"/>
  <c r="A142" i="89"/>
  <c r="D115" i="89"/>
  <c r="D119" i="89" s="1"/>
  <c r="D259" i="89" s="1"/>
  <c r="B142" i="89"/>
  <c r="E118" i="89"/>
  <c r="D118" i="89"/>
  <c r="E117" i="89"/>
  <c r="E116" i="89"/>
  <c r="D116" i="89"/>
  <c r="A76" i="89"/>
  <c r="E61" i="89"/>
  <c r="D61" i="89"/>
  <c r="E59" i="89"/>
  <c r="D59" i="89"/>
  <c r="E58" i="89"/>
  <c r="D58" i="89"/>
  <c r="E57" i="89"/>
  <c r="D57" i="89"/>
  <c r="K56" i="89"/>
  <c r="J56" i="89"/>
  <c r="I56" i="89"/>
  <c r="E47" i="89"/>
  <c r="E46" i="89"/>
  <c r="E45" i="89"/>
  <c r="E44" i="89"/>
  <c r="E43" i="89"/>
  <c r="E42" i="89"/>
  <c r="C42" i="89"/>
  <c r="E41" i="89"/>
  <c r="E40" i="89"/>
  <c r="E18" i="89"/>
  <c r="E8" i="89"/>
  <c r="D7" i="89"/>
  <c r="E6" i="89"/>
  <c r="E5" i="89"/>
  <c r="D5" i="89"/>
  <c r="D246" i="88"/>
  <c r="F245" i="88"/>
  <c r="D245" i="88"/>
  <c r="D244" i="88" s="1"/>
  <c r="D248" i="88" s="1"/>
  <c r="F244" i="88"/>
  <c r="F248" i="88" s="1"/>
  <c r="F226" i="88"/>
  <c r="D226" i="88"/>
  <c r="D225" i="88"/>
  <c r="F224" i="88"/>
  <c r="D224" i="88"/>
  <c r="F218" i="88"/>
  <c r="F202" i="88"/>
  <c r="D117" i="88" s="1"/>
  <c r="E185" i="88"/>
  <c r="E170" i="88"/>
  <c r="D116" i="88" s="1"/>
  <c r="D144" i="88"/>
  <c r="C144" i="88"/>
  <c r="A144" i="88"/>
  <c r="D143" i="88"/>
  <c r="C143" i="88"/>
  <c r="A143" i="88"/>
  <c r="D142" i="88"/>
  <c r="C142" i="88"/>
  <c r="A142" i="88"/>
  <c r="B143" i="88"/>
  <c r="B142" i="88"/>
  <c r="E118" i="88"/>
  <c r="D118" i="88"/>
  <c r="E117" i="88"/>
  <c r="E116" i="88"/>
  <c r="A76" i="88"/>
  <c r="E61" i="88"/>
  <c r="D61" i="88"/>
  <c r="E59" i="88"/>
  <c r="D59" i="88"/>
  <c r="E58" i="88"/>
  <c r="D58" i="88"/>
  <c r="E57" i="88"/>
  <c r="D57" i="88"/>
  <c r="K56" i="88"/>
  <c r="J56" i="88"/>
  <c r="I56" i="88"/>
  <c r="E47" i="88"/>
  <c r="E46" i="88"/>
  <c r="E45" i="88"/>
  <c r="E44" i="88"/>
  <c r="E43" i="88"/>
  <c r="E42" i="88"/>
  <c r="C42" i="88"/>
  <c r="C48" i="88" s="1"/>
  <c r="E41" i="88"/>
  <c r="E40" i="88"/>
  <c r="E18" i="88"/>
  <c r="D18" i="88"/>
  <c r="D17" i="88"/>
  <c r="D103" i="88" s="1"/>
  <c r="D104" i="88" s="1"/>
  <c r="D109" i="88" s="1"/>
  <c r="D16" i="88"/>
  <c r="E8" i="88"/>
  <c r="E7" i="88"/>
  <c r="E16" i="88" s="1"/>
  <c r="D7" i="88"/>
  <c r="E6" i="88"/>
  <c r="E5" i="88"/>
  <c r="D5" i="88"/>
  <c r="D246" i="87"/>
  <c r="F245" i="87"/>
  <c r="D245" i="87"/>
  <c r="F244" i="87"/>
  <c r="F226" i="87"/>
  <c r="D226" i="87"/>
  <c r="F224" i="87"/>
  <c r="D224" i="87"/>
  <c r="F218" i="87"/>
  <c r="E117" i="87" s="1"/>
  <c r="F202" i="87"/>
  <c r="D117" i="87" s="1"/>
  <c r="E185" i="87"/>
  <c r="E170" i="87"/>
  <c r="D116" i="87" s="1"/>
  <c r="D144" i="87"/>
  <c r="C144" i="87"/>
  <c r="B144" i="87"/>
  <c r="A144" i="87"/>
  <c r="D143" i="87"/>
  <c r="C143" i="87"/>
  <c r="A143" i="87"/>
  <c r="D142" i="87"/>
  <c r="C142" i="87"/>
  <c r="A142" i="87"/>
  <c r="B142" i="87"/>
  <c r="E118" i="87"/>
  <c r="D118" i="87"/>
  <c r="E116" i="87"/>
  <c r="A76" i="87"/>
  <c r="E61" i="87"/>
  <c r="D61" i="87"/>
  <c r="E59" i="87"/>
  <c r="D59" i="87"/>
  <c r="E58" i="87"/>
  <c r="D58" i="87"/>
  <c r="E57" i="87"/>
  <c r="D57" i="87"/>
  <c r="K56" i="87"/>
  <c r="J56" i="87"/>
  <c r="I56" i="87"/>
  <c r="E47" i="87"/>
  <c r="E46" i="87"/>
  <c r="E45" i="87"/>
  <c r="E44" i="87"/>
  <c r="E43" i="87"/>
  <c r="E42" i="87"/>
  <c r="C42" i="87"/>
  <c r="C48" i="87" s="1"/>
  <c r="E41" i="87"/>
  <c r="E40" i="87"/>
  <c r="E18" i="87"/>
  <c r="D18" i="87"/>
  <c r="D16" i="87"/>
  <c r="E8" i="87"/>
  <c r="D7" i="87"/>
  <c r="E7" i="87" s="1"/>
  <c r="E16" i="87" s="1"/>
  <c r="E6" i="87"/>
  <c r="E5" i="87"/>
  <c r="D5" i="87"/>
  <c r="F248" i="86"/>
  <c r="D246" i="86"/>
  <c r="F245" i="86"/>
  <c r="D245" i="86"/>
  <c r="F244" i="86"/>
  <c r="F225" i="86" s="1"/>
  <c r="D244" i="86"/>
  <c r="F226" i="86"/>
  <c r="D226" i="86"/>
  <c r="F224" i="86"/>
  <c r="D224" i="86"/>
  <c r="F218" i="86"/>
  <c r="F202" i="86"/>
  <c r="D117" i="86" s="1"/>
  <c r="E185" i="86"/>
  <c r="E116" i="86" s="1"/>
  <c r="E170" i="86"/>
  <c r="D144" i="86"/>
  <c r="C144" i="86"/>
  <c r="A144" i="86"/>
  <c r="D143" i="86"/>
  <c r="E143" i="86" s="1"/>
  <c r="C143" i="86"/>
  <c r="B143" i="86"/>
  <c r="A143" i="86"/>
  <c r="D142" i="86"/>
  <c r="C142" i="86"/>
  <c r="B142" i="86"/>
  <c r="A142" i="86"/>
  <c r="E118" i="86"/>
  <c r="D118" i="86"/>
  <c r="E117" i="86"/>
  <c r="D116" i="86"/>
  <c r="D103" i="86"/>
  <c r="D104" i="86" s="1"/>
  <c r="D109" i="86" s="1"/>
  <c r="A76" i="86"/>
  <c r="E61" i="86"/>
  <c r="D61" i="86"/>
  <c r="E60" i="86"/>
  <c r="D60" i="86"/>
  <c r="E59" i="86"/>
  <c r="D59" i="86"/>
  <c r="E58" i="86"/>
  <c r="D58" i="86"/>
  <c r="E57" i="86"/>
  <c r="D57" i="86"/>
  <c r="K56" i="86"/>
  <c r="J56" i="86"/>
  <c r="I56" i="86"/>
  <c r="D62" i="86"/>
  <c r="D71" i="86" s="1"/>
  <c r="C48" i="86"/>
  <c r="E47" i="86"/>
  <c r="E46" i="86"/>
  <c r="E45" i="86"/>
  <c r="E44" i="86"/>
  <c r="E43" i="86"/>
  <c r="E42" i="86"/>
  <c r="C42" i="86"/>
  <c r="E41" i="86"/>
  <c r="E40" i="86"/>
  <c r="D19" i="86"/>
  <c r="E18" i="86"/>
  <c r="D18" i="86"/>
  <c r="E17" i="86"/>
  <c r="D17" i="86"/>
  <c r="D16" i="86"/>
  <c r="E8" i="86"/>
  <c r="E7" i="86"/>
  <c r="E16" i="86" s="1"/>
  <c r="D7" i="86"/>
  <c r="E6" i="86"/>
  <c r="E5" i="86"/>
  <c r="D5" i="86"/>
  <c r="D246" i="85"/>
  <c r="F245" i="85"/>
  <c r="F244" i="85" s="1"/>
  <c r="F248" i="85" s="1"/>
  <c r="D245" i="85"/>
  <c r="D244" i="85" s="1"/>
  <c r="F227" i="85"/>
  <c r="F226" i="85"/>
  <c r="D226" i="85"/>
  <c r="F225" i="85"/>
  <c r="F224" i="85"/>
  <c r="D224" i="85"/>
  <c r="F223" i="85"/>
  <c r="F218" i="85"/>
  <c r="E117" i="85" s="1"/>
  <c r="F202" i="85"/>
  <c r="E185" i="85"/>
  <c r="E116" i="85" s="1"/>
  <c r="E170" i="85"/>
  <c r="E144" i="85"/>
  <c r="D144" i="85"/>
  <c r="C144" i="85"/>
  <c r="B144" i="85"/>
  <c r="A144" i="85"/>
  <c r="D143" i="85"/>
  <c r="C143" i="85"/>
  <c r="B143" i="85"/>
  <c r="A143" i="85"/>
  <c r="D142" i="85"/>
  <c r="C142" i="85"/>
  <c r="A142" i="85"/>
  <c r="D115" i="85"/>
  <c r="D119" i="85" s="1"/>
  <c r="D259" i="85" s="1"/>
  <c r="E118" i="85"/>
  <c r="D118" i="85"/>
  <c r="D117" i="85"/>
  <c r="D116" i="85"/>
  <c r="A76" i="85"/>
  <c r="E61" i="85"/>
  <c r="D61" i="85"/>
  <c r="E59" i="85"/>
  <c r="D59" i="85"/>
  <c r="E58" i="85"/>
  <c r="D58" i="85"/>
  <c r="E57" i="85"/>
  <c r="D57" i="85"/>
  <c r="K56" i="85"/>
  <c r="J56" i="85"/>
  <c r="I56" i="85"/>
  <c r="E47" i="85"/>
  <c r="E46" i="85"/>
  <c r="E45" i="85"/>
  <c r="E44" i="85"/>
  <c r="E43" i="85"/>
  <c r="E48" i="85" s="1"/>
  <c r="E42" i="85"/>
  <c r="C42" i="85"/>
  <c r="C48" i="85" s="1"/>
  <c r="E41" i="85"/>
  <c r="E40" i="85"/>
  <c r="E18" i="85"/>
  <c r="E8" i="85"/>
  <c r="D7" i="85"/>
  <c r="E6" i="85"/>
  <c r="E5" i="85"/>
  <c r="D5" i="85"/>
  <c r="D246" i="84"/>
  <c r="F245" i="84"/>
  <c r="D245" i="84"/>
  <c r="D244" i="84" s="1"/>
  <c r="D248" i="84" s="1"/>
  <c r="F244" i="84"/>
  <c r="F226" i="84"/>
  <c r="D226" i="84"/>
  <c r="F224" i="84"/>
  <c r="D224" i="84"/>
  <c r="F218" i="84"/>
  <c r="F202" i="84"/>
  <c r="D117" i="84" s="1"/>
  <c r="E185" i="84"/>
  <c r="E170" i="84"/>
  <c r="D143" i="84"/>
  <c r="C143" i="84"/>
  <c r="B143" i="84"/>
  <c r="A143" i="84"/>
  <c r="D142" i="84"/>
  <c r="C142" i="84"/>
  <c r="A142" i="84"/>
  <c r="E118" i="84"/>
  <c r="D118" i="84"/>
  <c r="E117" i="84"/>
  <c r="E116" i="84"/>
  <c r="D116" i="84"/>
  <c r="A76" i="84"/>
  <c r="E61" i="84"/>
  <c r="D61" i="84"/>
  <c r="D60" i="84"/>
  <c r="E59" i="84"/>
  <c r="D59" i="84"/>
  <c r="E58" i="84"/>
  <c r="D58" i="84"/>
  <c r="E57" i="84"/>
  <c r="D57" i="84"/>
  <c r="K56" i="84"/>
  <c r="J56" i="84"/>
  <c r="I56" i="84"/>
  <c r="D62" i="84"/>
  <c r="D71" i="84" s="1"/>
  <c r="C48" i="84"/>
  <c r="E47" i="84"/>
  <c r="E46" i="84"/>
  <c r="E45" i="84"/>
  <c r="E44" i="84"/>
  <c r="E43" i="84"/>
  <c r="E42" i="84"/>
  <c r="C42" i="84"/>
  <c r="E41" i="84"/>
  <c r="E40" i="84"/>
  <c r="E18" i="84"/>
  <c r="D17" i="84"/>
  <c r="E16" i="84"/>
  <c r="D16" i="84"/>
  <c r="E8" i="84"/>
  <c r="E7" i="84"/>
  <c r="D7" i="84"/>
  <c r="E6" i="84"/>
  <c r="E5" i="84"/>
  <c r="D5" i="84"/>
  <c r="D246" i="83"/>
  <c r="F245" i="83"/>
  <c r="D245" i="83"/>
  <c r="D244" i="83" s="1"/>
  <c r="F244" i="83"/>
  <c r="F226" i="83"/>
  <c r="D226" i="83"/>
  <c r="F224" i="83"/>
  <c r="D224" i="83"/>
  <c r="F218" i="83"/>
  <c r="E117" i="83" s="1"/>
  <c r="F202" i="83"/>
  <c r="E185" i="83"/>
  <c r="E116" i="83" s="1"/>
  <c r="E170" i="83"/>
  <c r="D144" i="83"/>
  <c r="C144" i="83"/>
  <c r="B144" i="83"/>
  <c r="E144" i="83" s="1"/>
  <c r="A144" i="83"/>
  <c r="D143" i="83"/>
  <c r="C143" i="83"/>
  <c r="A143" i="83"/>
  <c r="D142" i="83"/>
  <c r="C142" i="83"/>
  <c r="A142" i="83"/>
  <c r="B142" i="83"/>
  <c r="E118" i="83"/>
  <c r="D118" i="83"/>
  <c r="D117" i="83"/>
  <c r="D116" i="83"/>
  <c r="A76" i="83"/>
  <c r="E61" i="83"/>
  <c r="D61" i="83"/>
  <c r="E59" i="83"/>
  <c r="D59" i="83"/>
  <c r="E58" i="83"/>
  <c r="D58" i="83"/>
  <c r="E57" i="83"/>
  <c r="D57" i="83"/>
  <c r="K56" i="83"/>
  <c r="J56" i="83"/>
  <c r="I56" i="83"/>
  <c r="C48" i="83"/>
  <c r="E47" i="83"/>
  <c r="E46" i="83"/>
  <c r="E45" i="83"/>
  <c r="E44" i="83"/>
  <c r="E43" i="83"/>
  <c r="E42" i="83"/>
  <c r="C42" i="83"/>
  <c r="E41" i="83"/>
  <c r="E40" i="83"/>
  <c r="E48" i="83" s="1"/>
  <c r="E18" i="83"/>
  <c r="D18" i="83"/>
  <c r="E16" i="83"/>
  <c r="D16" i="83"/>
  <c r="E8" i="83"/>
  <c r="D7" i="83"/>
  <c r="E7" i="83" s="1"/>
  <c r="E6" i="83"/>
  <c r="E5" i="83"/>
  <c r="D5" i="83"/>
  <c r="D246" i="82"/>
  <c r="F245" i="82"/>
  <c r="D245" i="82"/>
  <c r="F244" i="82"/>
  <c r="D244" i="82"/>
  <c r="F226" i="82"/>
  <c r="D226" i="82"/>
  <c r="F224" i="82"/>
  <c r="D224" i="82"/>
  <c r="F218" i="82"/>
  <c r="F202" i="82"/>
  <c r="D117" i="82" s="1"/>
  <c r="E185" i="82"/>
  <c r="E170" i="82"/>
  <c r="D144" i="82"/>
  <c r="C144" i="82"/>
  <c r="A144" i="82"/>
  <c r="D143" i="82"/>
  <c r="C143" i="82"/>
  <c r="A143" i="82"/>
  <c r="D142" i="82"/>
  <c r="C142" i="82"/>
  <c r="B142" i="82"/>
  <c r="E142" i="82" s="1"/>
  <c r="A142" i="82"/>
  <c r="B143" i="82"/>
  <c r="E118" i="82"/>
  <c r="D118" i="82"/>
  <c r="E117" i="82"/>
  <c r="E116" i="82"/>
  <c r="D116" i="82"/>
  <c r="A76" i="82"/>
  <c r="E61" i="82"/>
  <c r="D61" i="82"/>
  <c r="E59" i="82"/>
  <c r="D59" i="82"/>
  <c r="E58" i="82"/>
  <c r="D58" i="82"/>
  <c r="E57" i="82"/>
  <c r="D57" i="82"/>
  <c r="K56" i="82"/>
  <c r="J56" i="82"/>
  <c r="I56" i="82"/>
  <c r="C48" i="82"/>
  <c r="E47" i="82"/>
  <c r="E46" i="82"/>
  <c r="E45" i="82"/>
  <c r="E44" i="82"/>
  <c r="E43" i="82"/>
  <c r="E42" i="82"/>
  <c r="C42" i="82"/>
  <c r="E41" i="82"/>
  <c r="E40" i="82"/>
  <c r="E18" i="82"/>
  <c r="D18" i="82"/>
  <c r="E8" i="82"/>
  <c r="D7" i="82"/>
  <c r="D16" i="82" s="1"/>
  <c r="E6" i="82"/>
  <c r="E5" i="82"/>
  <c r="D5" i="82"/>
  <c r="D246" i="81"/>
  <c r="D244" i="81" s="1"/>
  <c r="D225" i="81" s="1"/>
  <c r="F245" i="81"/>
  <c r="F244" i="81" s="1"/>
  <c r="F248" i="81" s="1"/>
  <c r="D245" i="81"/>
  <c r="F226" i="81"/>
  <c r="D226" i="81"/>
  <c r="F224" i="81"/>
  <c r="D224" i="81"/>
  <c r="F218" i="81"/>
  <c r="E117" i="81" s="1"/>
  <c r="F202" i="81"/>
  <c r="E185" i="81"/>
  <c r="E170" i="81"/>
  <c r="D116" i="81" s="1"/>
  <c r="D144" i="81"/>
  <c r="C144" i="81"/>
  <c r="A144" i="81"/>
  <c r="D143" i="81"/>
  <c r="C143" i="81"/>
  <c r="A143" i="81"/>
  <c r="D142" i="81"/>
  <c r="C142" i="81"/>
  <c r="A142" i="81"/>
  <c r="B144" i="81"/>
  <c r="D115" i="81"/>
  <c r="D119" i="81" s="1"/>
  <c r="D259" i="81" s="1"/>
  <c r="B142" i="81"/>
  <c r="E118" i="81"/>
  <c r="D118" i="81"/>
  <c r="D117" i="81"/>
  <c r="E116" i="81"/>
  <c r="A76" i="81"/>
  <c r="E61" i="81"/>
  <c r="D61" i="81"/>
  <c r="E59" i="81"/>
  <c r="D59" i="81"/>
  <c r="E58" i="81"/>
  <c r="D58" i="81"/>
  <c r="E57" i="81"/>
  <c r="D57" i="81"/>
  <c r="K56" i="81"/>
  <c r="J56" i="81"/>
  <c r="I56" i="81"/>
  <c r="E47" i="81"/>
  <c r="E46" i="81"/>
  <c r="E45" i="81"/>
  <c r="E44" i="81"/>
  <c r="E43" i="81"/>
  <c r="E42" i="81"/>
  <c r="C42" i="81"/>
  <c r="C48" i="81" s="1"/>
  <c r="E41" i="81"/>
  <c r="E40" i="81"/>
  <c r="E18" i="81"/>
  <c r="E8" i="81"/>
  <c r="D7" i="81"/>
  <c r="E6" i="81"/>
  <c r="E5" i="81"/>
  <c r="D5" i="81"/>
  <c r="F248" i="80"/>
  <c r="D248" i="80"/>
  <c r="D246" i="80"/>
  <c r="F245" i="80"/>
  <c r="F244" i="80" s="1"/>
  <c r="F225" i="80" s="1"/>
  <c r="D245" i="80"/>
  <c r="D244" i="80" s="1"/>
  <c r="D225" i="80" s="1"/>
  <c r="F227" i="80"/>
  <c r="F226" i="80"/>
  <c r="D226" i="80"/>
  <c r="F224" i="80"/>
  <c r="D224" i="80"/>
  <c r="D223" i="80" s="1"/>
  <c r="F223" i="80"/>
  <c r="F218" i="80"/>
  <c r="F202" i="80"/>
  <c r="E185" i="80"/>
  <c r="E116" i="80" s="1"/>
  <c r="E170" i="80"/>
  <c r="D116" i="80" s="1"/>
  <c r="D144" i="80"/>
  <c r="C144" i="80"/>
  <c r="B144" i="80"/>
  <c r="E144" i="80" s="1"/>
  <c r="A144" i="80"/>
  <c r="D143" i="80"/>
  <c r="C143" i="80"/>
  <c r="B143" i="80"/>
  <c r="E143" i="80" s="1"/>
  <c r="A143" i="80"/>
  <c r="D142" i="80"/>
  <c r="C142" i="80"/>
  <c r="A142" i="80"/>
  <c r="E118" i="80"/>
  <c r="D118" i="80"/>
  <c r="E117" i="80"/>
  <c r="D117" i="80"/>
  <c r="A76" i="80"/>
  <c r="D62" i="80"/>
  <c r="D71" i="80" s="1"/>
  <c r="E61" i="80"/>
  <c r="D61" i="80"/>
  <c r="D60" i="80"/>
  <c r="E59" i="80"/>
  <c r="D59" i="80"/>
  <c r="E58" i="80"/>
  <c r="D58" i="80"/>
  <c r="E57" i="80"/>
  <c r="D57" i="80"/>
  <c r="K56" i="80"/>
  <c r="J56" i="80"/>
  <c r="I56" i="80"/>
  <c r="C48" i="80"/>
  <c r="E47" i="80"/>
  <c r="E46" i="80"/>
  <c r="E45" i="80"/>
  <c r="E44" i="80"/>
  <c r="E43" i="80"/>
  <c r="E42" i="80"/>
  <c r="C42" i="80"/>
  <c r="E41" i="80"/>
  <c r="E40" i="80"/>
  <c r="D19" i="80"/>
  <c r="E18" i="80"/>
  <c r="D18" i="80"/>
  <c r="D17" i="80"/>
  <c r="D16" i="80"/>
  <c r="E8" i="80"/>
  <c r="E7" i="80"/>
  <c r="E16" i="80" s="1"/>
  <c r="D7" i="80"/>
  <c r="E6" i="80"/>
  <c r="E5" i="80"/>
  <c r="D5" i="80"/>
  <c r="D246" i="79"/>
  <c r="F245" i="79"/>
  <c r="D245" i="79"/>
  <c r="F244" i="79"/>
  <c r="F248" i="79" s="1"/>
  <c r="F226" i="79"/>
  <c r="D226" i="79"/>
  <c r="F224" i="79"/>
  <c r="D224" i="79"/>
  <c r="F218" i="79"/>
  <c r="F202" i="79"/>
  <c r="E185" i="79"/>
  <c r="E170" i="79"/>
  <c r="D144" i="79"/>
  <c r="C144" i="79"/>
  <c r="B144" i="79"/>
  <c r="A144" i="79"/>
  <c r="D143" i="79"/>
  <c r="C143" i="79"/>
  <c r="A143" i="79"/>
  <c r="D142" i="79"/>
  <c r="C142" i="79"/>
  <c r="A142" i="79"/>
  <c r="B143" i="79"/>
  <c r="D115" i="79"/>
  <c r="D119" i="79" s="1"/>
  <c r="D259" i="79" s="1"/>
  <c r="E118" i="79"/>
  <c r="D118" i="79"/>
  <c r="E117" i="79"/>
  <c r="D117" i="79"/>
  <c r="E116" i="79"/>
  <c r="D116" i="79"/>
  <c r="A76" i="79"/>
  <c r="E61" i="79"/>
  <c r="D61" i="79"/>
  <c r="E59" i="79"/>
  <c r="D59" i="79"/>
  <c r="E58" i="79"/>
  <c r="D58" i="79"/>
  <c r="E57" i="79"/>
  <c r="D57" i="79"/>
  <c r="K56" i="79"/>
  <c r="J56" i="79"/>
  <c r="I56" i="79"/>
  <c r="E48" i="79"/>
  <c r="E47" i="79"/>
  <c r="E46" i="79"/>
  <c r="E45" i="79"/>
  <c r="E44" i="79"/>
  <c r="E43" i="79"/>
  <c r="E42" i="79"/>
  <c r="C42" i="79"/>
  <c r="C48" i="79" s="1"/>
  <c r="E41" i="79"/>
  <c r="E40" i="79"/>
  <c r="E18" i="79"/>
  <c r="D18" i="79"/>
  <c r="E8" i="79"/>
  <c r="D7" i="79"/>
  <c r="E6" i="79"/>
  <c r="E5" i="79"/>
  <c r="D5" i="79"/>
  <c r="D246" i="78"/>
  <c r="D244" i="78" s="1"/>
  <c r="F245" i="78"/>
  <c r="D245" i="78"/>
  <c r="F244" i="78"/>
  <c r="F248" i="78" s="1"/>
  <c r="F227" i="78"/>
  <c r="F226" i="78"/>
  <c r="D226" i="78"/>
  <c r="F225" i="78"/>
  <c r="F224" i="78"/>
  <c r="D224" i="78"/>
  <c r="F223" i="78"/>
  <c r="F218" i="78"/>
  <c r="F202" i="78"/>
  <c r="D117" i="78" s="1"/>
  <c r="E185" i="78"/>
  <c r="E116" i="78" s="1"/>
  <c r="E170" i="78"/>
  <c r="D144" i="78"/>
  <c r="C144" i="78"/>
  <c r="A144" i="78"/>
  <c r="D143" i="78"/>
  <c r="C143" i="78"/>
  <c r="B143" i="78"/>
  <c r="A143" i="78"/>
  <c r="D142" i="78"/>
  <c r="C142" i="78"/>
  <c r="B142" i="78"/>
  <c r="A142" i="78"/>
  <c r="B144" i="78"/>
  <c r="E144" i="78" s="1"/>
  <c r="D115" i="78"/>
  <c r="D119" i="78" s="1"/>
  <c r="D259" i="78" s="1"/>
  <c r="E118" i="78"/>
  <c r="D118" i="78"/>
  <c r="E117" i="78"/>
  <c r="D116" i="78"/>
  <c r="A76" i="78"/>
  <c r="E61" i="78"/>
  <c r="D61" i="78"/>
  <c r="E59" i="78"/>
  <c r="D59" i="78"/>
  <c r="E58" i="78"/>
  <c r="D58" i="78"/>
  <c r="E57" i="78"/>
  <c r="D57" i="78"/>
  <c r="K56" i="78"/>
  <c r="J56" i="78"/>
  <c r="I56" i="78"/>
  <c r="E47" i="78"/>
  <c r="E46" i="78"/>
  <c r="E45" i="78"/>
  <c r="E44" i="78"/>
  <c r="E43" i="78"/>
  <c r="E42" i="78"/>
  <c r="C42" i="78"/>
  <c r="C48" i="78" s="1"/>
  <c r="E41" i="78"/>
  <c r="E40" i="78"/>
  <c r="E18" i="78"/>
  <c r="D18" i="78"/>
  <c r="D16" i="78"/>
  <c r="E8" i="78"/>
  <c r="E7" i="78"/>
  <c r="E16" i="78" s="1"/>
  <c r="D7" i="78"/>
  <c r="E6" i="78"/>
  <c r="E5" i="78"/>
  <c r="D5" i="78"/>
  <c r="D246" i="77"/>
  <c r="F245" i="77"/>
  <c r="F244" i="77" s="1"/>
  <c r="F248" i="77" s="1"/>
  <c r="D245" i="77"/>
  <c r="D244" i="77"/>
  <c r="D248" i="77" s="1"/>
  <c r="F226" i="77"/>
  <c r="D226" i="77"/>
  <c r="F225" i="77"/>
  <c r="F227" i="77" s="1"/>
  <c r="F224" i="77"/>
  <c r="D224" i="77"/>
  <c r="F218" i="77"/>
  <c r="F202" i="77"/>
  <c r="E185" i="77"/>
  <c r="E170" i="77"/>
  <c r="D116" i="77" s="1"/>
  <c r="D143" i="77"/>
  <c r="C143" i="77"/>
  <c r="B143" i="77"/>
  <c r="E143" i="77" s="1"/>
  <c r="A143" i="77"/>
  <c r="D142" i="77"/>
  <c r="C142" i="77"/>
  <c r="A142" i="77"/>
  <c r="D115" i="77"/>
  <c r="D119" i="77" s="1"/>
  <c r="D259" i="77" s="1"/>
  <c r="B142" i="77"/>
  <c r="E142" i="77" s="1"/>
  <c r="E118" i="77"/>
  <c r="D118" i="77"/>
  <c r="E117" i="77"/>
  <c r="D117" i="77"/>
  <c r="E116" i="77"/>
  <c r="A76" i="77"/>
  <c r="E61" i="77"/>
  <c r="D61" i="77"/>
  <c r="E59" i="77"/>
  <c r="D59" i="77"/>
  <c r="E58" i="77"/>
  <c r="D58" i="77"/>
  <c r="E57" i="77"/>
  <c r="D57" i="77"/>
  <c r="K56" i="77"/>
  <c r="J56" i="77"/>
  <c r="I56" i="77"/>
  <c r="E47" i="77"/>
  <c r="E46" i="77"/>
  <c r="E45" i="77"/>
  <c r="E44" i="77"/>
  <c r="E43" i="77"/>
  <c r="E42" i="77"/>
  <c r="C42" i="77"/>
  <c r="C48" i="77" s="1"/>
  <c r="E41" i="77"/>
  <c r="E40" i="77"/>
  <c r="E18" i="77"/>
  <c r="D18" i="77"/>
  <c r="D17" i="77"/>
  <c r="E8" i="77"/>
  <c r="D7" i="77"/>
  <c r="D16" i="77" s="1"/>
  <c r="E6" i="77"/>
  <c r="E5" i="77"/>
  <c r="D5" i="77"/>
  <c r="D246" i="76"/>
  <c r="F245" i="76"/>
  <c r="D245" i="76"/>
  <c r="D244" i="76" s="1"/>
  <c r="D248" i="76" s="1"/>
  <c r="F244" i="76"/>
  <c r="F226" i="76"/>
  <c r="D226" i="76"/>
  <c r="D225" i="76"/>
  <c r="D227" i="76" s="1"/>
  <c r="F224" i="76"/>
  <c r="D224" i="76"/>
  <c r="D223" i="76"/>
  <c r="F218" i="76"/>
  <c r="F202" i="76"/>
  <c r="D117" i="76" s="1"/>
  <c r="E185" i="76"/>
  <c r="E170" i="76"/>
  <c r="D144" i="76"/>
  <c r="C144" i="76"/>
  <c r="E144" i="76" s="1"/>
  <c r="A144" i="76"/>
  <c r="D143" i="76"/>
  <c r="C143" i="76"/>
  <c r="B143" i="76"/>
  <c r="A143" i="76"/>
  <c r="D142" i="76"/>
  <c r="C142" i="76"/>
  <c r="A142" i="76"/>
  <c r="B144" i="76"/>
  <c r="B142" i="76"/>
  <c r="E118" i="76"/>
  <c r="D118" i="76"/>
  <c r="E117" i="76"/>
  <c r="E116" i="76"/>
  <c r="D116" i="76"/>
  <c r="A76" i="76"/>
  <c r="E61" i="76"/>
  <c r="D61" i="76"/>
  <c r="E59" i="76"/>
  <c r="D59" i="76"/>
  <c r="E58" i="76"/>
  <c r="D58" i="76"/>
  <c r="E57" i="76"/>
  <c r="D57" i="76"/>
  <c r="K56" i="76"/>
  <c r="J56" i="76"/>
  <c r="I56" i="76"/>
  <c r="E47" i="76"/>
  <c r="E46" i="76"/>
  <c r="E45" i="76"/>
  <c r="E44" i="76"/>
  <c r="E43" i="76"/>
  <c r="E42" i="76"/>
  <c r="C42" i="76"/>
  <c r="E41" i="76"/>
  <c r="E48" i="76" s="1"/>
  <c r="E40" i="76"/>
  <c r="E18" i="76"/>
  <c r="D18" i="76"/>
  <c r="D17" i="76"/>
  <c r="D103" i="76" s="1"/>
  <c r="D104" i="76" s="1"/>
  <c r="D109" i="76" s="1"/>
  <c r="D16" i="76"/>
  <c r="D20" i="76" s="1"/>
  <c r="E8" i="76"/>
  <c r="D7" i="76"/>
  <c r="E7" i="76" s="1"/>
  <c r="E16" i="76" s="1"/>
  <c r="E6" i="76"/>
  <c r="E5" i="76"/>
  <c r="D5" i="76"/>
  <c r="D246" i="75"/>
  <c r="F245" i="75"/>
  <c r="D245" i="75"/>
  <c r="D244" i="75" s="1"/>
  <c r="F244" i="75"/>
  <c r="F225" i="75" s="1"/>
  <c r="F226" i="75"/>
  <c r="D226" i="75"/>
  <c r="F224" i="75"/>
  <c r="D224" i="75"/>
  <c r="F218" i="75"/>
  <c r="F202" i="75"/>
  <c r="D117" i="75" s="1"/>
  <c r="E185" i="75"/>
  <c r="E116" i="75" s="1"/>
  <c r="E170" i="75"/>
  <c r="D144" i="75"/>
  <c r="C144" i="75"/>
  <c r="A144" i="75"/>
  <c r="D143" i="75"/>
  <c r="C143" i="75"/>
  <c r="A143" i="75"/>
  <c r="D142" i="75"/>
  <c r="C142" i="75"/>
  <c r="A142" i="75"/>
  <c r="B143" i="75"/>
  <c r="B142" i="75"/>
  <c r="E142" i="75" s="1"/>
  <c r="E118" i="75"/>
  <c r="D118" i="75"/>
  <c r="E117" i="75"/>
  <c r="D116" i="75"/>
  <c r="A76" i="75"/>
  <c r="E61" i="75"/>
  <c r="D61" i="75"/>
  <c r="E59" i="75"/>
  <c r="D59" i="75"/>
  <c r="E58" i="75"/>
  <c r="D58" i="75"/>
  <c r="E57" i="75"/>
  <c r="D57" i="75"/>
  <c r="K56" i="75"/>
  <c r="J56" i="75"/>
  <c r="I56" i="75"/>
  <c r="E47" i="75"/>
  <c r="E46" i="75"/>
  <c r="E45" i="75"/>
  <c r="E44" i="75"/>
  <c r="E43" i="75"/>
  <c r="E42" i="75"/>
  <c r="C42" i="75"/>
  <c r="C48" i="75" s="1"/>
  <c r="E41" i="75"/>
  <c r="E48" i="75" s="1"/>
  <c r="E40" i="75"/>
  <c r="E18" i="75"/>
  <c r="E8" i="75"/>
  <c r="D7" i="75"/>
  <c r="E6" i="75"/>
  <c r="E5" i="75"/>
  <c r="D5" i="75"/>
  <c r="D244" i="74"/>
  <c r="D246" i="74"/>
  <c r="F245" i="74"/>
  <c r="F244" i="74" s="1"/>
  <c r="D245" i="74"/>
  <c r="F226" i="74"/>
  <c r="D226" i="74"/>
  <c r="F224" i="74"/>
  <c r="D224" i="74"/>
  <c r="F218" i="74"/>
  <c r="E117" i="74" s="1"/>
  <c r="F202" i="74"/>
  <c r="E185" i="74"/>
  <c r="E170" i="74"/>
  <c r="D116" i="74" s="1"/>
  <c r="D144" i="74"/>
  <c r="C144" i="74"/>
  <c r="A144" i="74"/>
  <c r="D143" i="74"/>
  <c r="C143" i="74"/>
  <c r="A143" i="74"/>
  <c r="D142" i="74"/>
  <c r="C142" i="74"/>
  <c r="A142" i="74"/>
  <c r="B142" i="74"/>
  <c r="E118" i="74"/>
  <c r="D118" i="74"/>
  <c r="D117" i="74"/>
  <c r="E116" i="74"/>
  <c r="A76" i="74"/>
  <c r="E61" i="74"/>
  <c r="D61" i="74"/>
  <c r="D60" i="74"/>
  <c r="E59" i="74"/>
  <c r="D59" i="74"/>
  <c r="E58" i="74"/>
  <c r="D58" i="74"/>
  <c r="E57" i="74"/>
  <c r="D57" i="74"/>
  <c r="K56" i="74"/>
  <c r="J56" i="74"/>
  <c r="I56" i="74"/>
  <c r="D62" i="74"/>
  <c r="D71" i="74" s="1"/>
  <c r="E48" i="74"/>
  <c r="E47" i="74"/>
  <c r="E46" i="74"/>
  <c r="E45" i="74"/>
  <c r="E44" i="74"/>
  <c r="E43" i="74"/>
  <c r="E42" i="74"/>
  <c r="C42" i="74"/>
  <c r="C48" i="74" s="1"/>
  <c r="E41" i="74"/>
  <c r="E40" i="74"/>
  <c r="E18" i="74"/>
  <c r="D18" i="74"/>
  <c r="E16" i="74"/>
  <c r="D16" i="74"/>
  <c r="E8" i="74"/>
  <c r="E7" i="74"/>
  <c r="D7" i="74"/>
  <c r="E6" i="74"/>
  <c r="E5" i="74"/>
  <c r="D5" i="74"/>
  <c r="D246" i="73"/>
  <c r="F245" i="73"/>
  <c r="F244" i="73" s="1"/>
  <c r="D245" i="73"/>
  <c r="D244" i="73" s="1"/>
  <c r="F226" i="73"/>
  <c r="D226" i="73"/>
  <c r="F224" i="73"/>
  <c r="D224" i="73"/>
  <c r="F218" i="73"/>
  <c r="E117" i="73" s="1"/>
  <c r="F202" i="73"/>
  <c r="E185" i="73"/>
  <c r="E116" i="73" s="1"/>
  <c r="E170" i="73"/>
  <c r="D144" i="73"/>
  <c r="C144" i="73"/>
  <c r="B144" i="73"/>
  <c r="A144" i="73"/>
  <c r="D143" i="73"/>
  <c r="C143" i="73"/>
  <c r="A143" i="73"/>
  <c r="D142" i="73"/>
  <c r="C142" i="73"/>
  <c r="B142" i="73"/>
  <c r="A142" i="73"/>
  <c r="E118" i="73"/>
  <c r="D118" i="73"/>
  <c r="D117" i="73"/>
  <c r="D116" i="73"/>
  <c r="A76" i="73"/>
  <c r="E61" i="73"/>
  <c r="D61" i="73"/>
  <c r="E59" i="73"/>
  <c r="D59" i="73"/>
  <c r="E58" i="73"/>
  <c r="D58" i="73"/>
  <c r="E57" i="73"/>
  <c r="D57" i="73"/>
  <c r="K56" i="73"/>
  <c r="J56" i="73"/>
  <c r="I56" i="73"/>
  <c r="C48" i="73"/>
  <c r="E47" i="73"/>
  <c r="E46" i="73"/>
  <c r="E45" i="73"/>
  <c r="E44" i="73"/>
  <c r="E43" i="73"/>
  <c r="E42" i="73"/>
  <c r="C42" i="73"/>
  <c r="E41" i="73"/>
  <c r="E40" i="73"/>
  <c r="E18" i="73"/>
  <c r="D18" i="73"/>
  <c r="E16" i="73"/>
  <c r="E8" i="73"/>
  <c r="E7" i="73"/>
  <c r="D7" i="73"/>
  <c r="D16" i="73" s="1"/>
  <c r="E6" i="73"/>
  <c r="E5" i="73"/>
  <c r="D5" i="73"/>
  <c r="D67" i="72"/>
  <c r="D66" i="72"/>
  <c r="D65" i="72"/>
  <c r="D64" i="72"/>
  <c r="D63" i="72"/>
  <c r="D62" i="72"/>
  <c r="D61" i="72"/>
  <c r="D60" i="72"/>
  <c r="D59" i="72"/>
  <c r="D58" i="72"/>
  <c r="D57" i="72"/>
  <c r="D56" i="72"/>
  <c r="D55" i="72"/>
  <c r="D54" i="72"/>
  <c r="D53" i="72"/>
  <c r="B53" i="72"/>
  <c r="D52" i="72"/>
  <c r="D51" i="72"/>
  <c r="D50" i="72"/>
  <c r="D49" i="72"/>
  <c r="D48" i="72"/>
  <c r="D47" i="72"/>
  <c r="B47" i="72"/>
  <c r="D46" i="72"/>
  <c r="D45" i="72"/>
  <c r="D44" i="72"/>
  <c r="D43" i="72"/>
  <c r="D42" i="72"/>
  <c r="D41" i="72"/>
  <c r="D40" i="72"/>
  <c r="D39" i="72"/>
  <c r="D38" i="72"/>
  <c r="D37" i="72"/>
  <c r="D33" i="72"/>
  <c r="B33" i="72"/>
  <c r="B67" i="72" s="1"/>
  <c r="D32" i="72"/>
  <c r="B32" i="72"/>
  <c r="B66" i="72" s="1"/>
  <c r="D31" i="72"/>
  <c r="B31" i="72"/>
  <c r="B65" i="72" s="1"/>
  <c r="D30" i="72"/>
  <c r="B30" i="72"/>
  <c r="B64" i="72" s="1"/>
  <c r="D29" i="72"/>
  <c r="B29" i="72"/>
  <c r="B63" i="72" s="1"/>
  <c r="D28" i="72"/>
  <c r="B28" i="72"/>
  <c r="B62" i="72" s="1"/>
  <c r="D27" i="72"/>
  <c r="B27" i="72"/>
  <c r="B61" i="72" s="1"/>
  <c r="D26" i="72"/>
  <c r="B26" i="72"/>
  <c r="B60" i="72" s="1"/>
  <c r="D25" i="72"/>
  <c r="B25" i="72"/>
  <c r="B59" i="72" s="1"/>
  <c r="D24" i="72"/>
  <c r="B24" i="72"/>
  <c r="B58" i="72" s="1"/>
  <c r="D23" i="72"/>
  <c r="B23" i="72"/>
  <c r="B57" i="72" s="1"/>
  <c r="D22" i="72"/>
  <c r="B22" i="72"/>
  <c r="B56" i="72" s="1"/>
  <c r="D21" i="72"/>
  <c r="B21" i="72"/>
  <c r="B55" i="72" s="1"/>
  <c r="D20" i="72"/>
  <c r="B20" i="72"/>
  <c r="B54" i="72" s="1"/>
  <c r="D19" i="72"/>
  <c r="B19" i="72"/>
  <c r="D18" i="72"/>
  <c r="B18" i="72"/>
  <c r="B52" i="72" s="1"/>
  <c r="D17" i="72"/>
  <c r="B17" i="72"/>
  <c r="B51" i="72" s="1"/>
  <c r="D16" i="72"/>
  <c r="B16" i="72"/>
  <c r="B50" i="72" s="1"/>
  <c r="D15" i="72"/>
  <c r="B15" i="72"/>
  <c r="B49" i="72" s="1"/>
  <c r="D14" i="72"/>
  <c r="B14" i="72"/>
  <c r="B48" i="72" s="1"/>
  <c r="D13" i="72"/>
  <c r="B13" i="72"/>
  <c r="D12" i="72"/>
  <c r="B12" i="72"/>
  <c r="B46" i="72" s="1"/>
  <c r="D11" i="72"/>
  <c r="B11" i="72"/>
  <c r="B45" i="72" s="1"/>
  <c r="D10" i="72"/>
  <c r="B10" i="72"/>
  <c r="B44" i="72" s="1"/>
  <c r="D9" i="72"/>
  <c r="B9" i="72"/>
  <c r="B43" i="72" s="1"/>
  <c r="D8" i="72"/>
  <c r="B8" i="72"/>
  <c r="B42" i="72" s="1"/>
  <c r="D7" i="72"/>
  <c r="B7" i="72"/>
  <c r="B41" i="72" s="1"/>
  <c r="D6" i="72"/>
  <c r="B6" i="72"/>
  <c r="B40" i="72" s="1"/>
  <c r="D5" i="72"/>
  <c r="B5" i="72"/>
  <c r="B39" i="72" s="1"/>
  <c r="D4" i="72"/>
  <c r="B4" i="72"/>
  <c r="B38" i="72" s="1"/>
  <c r="D3" i="72"/>
  <c r="B3" i="72"/>
  <c r="B37" i="72" s="1"/>
  <c r="F248" i="71"/>
  <c r="D246" i="71"/>
  <c r="F245" i="71"/>
  <c r="D245" i="71"/>
  <c r="D244" i="71" s="1"/>
  <c r="F244" i="71"/>
  <c r="F225" i="71" s="1"/>
  <c r="F226" i="71"/>
  <c r="D226" i="71"/>
  <c r="F224" i="71"/>
  <c r="D224" i="71"/>
  <c r="F218" i="71"/>
  <c r="F202" i="71"/>
  <c r="D117" i="71" s="1"/>
  <c r="E185" i="71"/>
  <c r="E170" i="71"/>
  <c r="D116" i="71" s="1"/>
  <c r="D144" i="71"/>
  <c r="C144" i="71"/>
  <c r="A144" i="71"/>
  <c r="D143" i="71"/>
  <c r="C143" i="71"/>
  <c r="B143" i="71"/>
  <c r="A143" i="71"/>
  <c r="D142" i="71"/>
  <c r="C142" i="71"/>
  <c r="A142" i="71"/>
  <c r="D115" i="71"/>
  <c r="D119" i="71" s="1"/>
  <c r="D259" i="71" s="1"/>
  <c r="B144" i="71"/>
  <c r="E144" i="71" s="1"/>
  <c r="B142" i="71"/>
  <c r="E118" i="71"/>
  <c r="D118" i="71"/>
  <c r="E117" i="71"/>
  <c r="E116" i="71"/>
  <c r="A76" i="71"/>
  <c r="E61" i="71"/>
  <c r="D61" i="71"/>
  <c r="E59" i="71"/>
  <c r="D59" i="71"/>
  <c r="E58" i="71"/>
  <c r="D58" i="71"/>
  <c r="E57" i="71"/>
  <c r="D57" i="71"/>
  <c r="K56" i="71"/>
  <c r="J56" i="71"/>
  <c r="I56" i="71"/>
  <c r="E47" i="71"/>
  <c r="E46" i="71"/>
  <c r="E45" i="71"/>
  <c r="E44" i="71"/>
  <c r="E43" i="71"/>
  <c r="E42" i="71"/>
  <c r="C42" i="71"/>
  <c r="C48" i="71" s="1"/>
  <c r="E41" i="71"/>
  <c r="E40" i="71"/>
  <c r="E48" i="71" s="1"/>
  <c r="E18" i="71"/>
  <c r="D18" i="71"/>
  <c r="E8" i="71"/>
  <c r="E7" i="71"/>
  <c r="E16" i="71" s="1"/>
  <c r="D7" i="71"/>
  <c r="D16" i="71" s="1"/>
  <c r="E6" i="71"/>
  <c r="E5" i="71"/>
  <c r="D5" i="71"/>
  <c r="F248" i="70"/>
  <c r="D246" i="70"/>
  <c r="F245" i="70"/>
  <c r="D245" i="70"/>
  <c r="D244" i="70" s="1"/>
  <c r="F244" i="70"/>
  <c r="F225" i="70" s="1"/>
  <c r="F226" i="70"/>
  <c r="D226" i="70"/>
  <c r="F224" i="70"/>
  <c r="D224" i="70"/>
  <c r="F218" i="70"/>
  <c r="F202" i="70"/>
  <c r="D117" i="70" s="1"/>
  <c r="E185" i="70"/>
  <c r="E170" i="70"/>
  <c r="D116" i="70" s="1"/>
  <c r="D144" i="70"/>
  <c r="C144" i="70"/>
  <c r="A144" i="70"/>
  <c r="D143" i="70"/>
  <c r="C143" i="70"/>
  <c r="B143" i="70"/>
  <c r="A143" i="70"/>
  <c r="D142" i="70"/>
  <c r="C142" i="70"/>
  <c r="A142" i="70"/>
  <c r="B144" i="70"/>
  <c r="B142" i="70"/>
  <c r="E118" i="70"/>
  <c r="D118" i="70"/>
  <c r="E117" i="70"/>
  <c r="E116" i="70"/>
  <c r="A76" i="70"/>
  <c r="E61" i="70"/>
  <c r="D61" i="70"/>
  <c r="E59" i="70"/>
  <c r="D59" i="70"/>
  <c r="E58" i="70"/>
  <c r="D58" i="70"/>
  <c r="E57" i="70"/>
  <c r="D57" i="70"/>
  <c r="K56" i="70"/>
  <c r="J56" i="70"/>
  <c r="I56" i="70"/>
  <c r="E47" i="70"/>
  <c r="E46" i="70"/>
  <c r="E45" i="70"/>
  <c r="E44" i="70"/>
  <c r="E43" i="70"/>
  <c r="E42" i="70"/>
  <c r="C42" i="70"/>
  <c r="C48" i="70" s="1"/>
  <c r="E41" i="70"/>
  <c r="E40" i="70"/>
  <c r="E18" i="70"/>
  <c r="D18" i="70"/>
  <c r="E8" i="70"/>
  <c r="D7" i="70"/>
  <c r="E6" i="70"/>
  <c r="E5" i="70"/>
  <c r="D5" i="70"/>
  <c r="D246" i="69"/>
  <c r="F245" i="69"/>
  <c r="D245" i="69"/>
  <c r="D244" i="69" s="1"/>
  <c r="F244" i="69"/>
  <c r="F226" i="69"/>
  <c r="D226" i="69"/>
  <c r="F224" i="69"/>
  <c r="D224" i="69"/>
  <c r="F218" i="69"/>
  <c r="F202" i="69"/>
  <c r="D117" i="69" s="1"/>
  <c r="E185" i="69"/>
  <c r="E170" i="69"/>
  <c r="D116" i="69" s="1"/>
  <c r="D143" i="69"/>
  <c r="C143" i="69"/>
  <c r="A143" i="69"/>
  <c r="D142" i="69"/>
  <c r="C142" i="69"/>
  <c r="A142" i="69"/>
  <c r="B143" i="69"/>
  <c r="E143" i="69" s="1"/>
  <c r="B142" i="69"/>
  <c r="E142" i="69" s="1"/>
  <c r="E118" i="69"/>
  <c r="D118" i="69"/>
  <c r="E117" i="69"/>
  <c r="E116" i="69"/>
  <c r="A76" i="69"/>
  <c r="E61" i="69"/>
  <c r="D61" i="69"/>
  <c r="E59" i="69"/>
  <c r="D59" i="69"/>
  <c r="E58" i="69"/>
  <c r="D58" i="69"/>
  <c r="E57" i="69"/>
  <c r="D57" i="69"/>
  <c r="K56" i="69"/>
  <c r="J56" i="69"/>
  <c r="I56" i="69"/>
  <c r="E56" i="69"/>
  <c r="D56" i="69"/>
  <c r="E47" i="69"/>
  <c r="E46" i="69"/>
  <c r="E45" i="69"/>
  <c r="E44" i="69"/>
  <c r="E43" i="69"/>
  <c r="E42" i="69"/>
  <c r="C42" i="69"/>
  <c r="E41" i="69"/>
  <c r="E40" i="69"/>
  <c r="E18" i="69"/>
  <c r="D16" i="69"/>
  <c r="E8" i="69"/>
  <c r="E7" i="69"/>
  <c r="E16" i="69" s="1"/>
  <c r="E17" i="69" s="1"/>
  <c r="D7" i="69"/>
  <c r="E6" i="69"/>
  <c r="E5" i="69"/>
  <c r="D5" i="69"/>
  <c r="F248" i="68"/>
  <c r="D246" i="68"/>
  <c r="F245" i="68"/>
  <c r="F244" i="68" s="1"/>
  <c r="F225" i="68" s="1"/>
  <c r="D245" i="68"/>
  <c r="D244" i="68" s="1"/>
  <c r="F226" i="68"/>
  <c r="D226" i="68"/>
  <c r="F224" i="68"/>
  <c r="D224" i="68"/>
  <c r="F218" i="68"/>
  <c r="E117" i="68" s="1"/>
  <c r="F202" i="68"/>
  <c r="E185" i="68"/>
  <c r="E170" i="68"/>
  <c r="D116" i="68" s="1"/>
  <c r="D144" i="68"/>
  <c r="C144" i="68"/>
  <c r="B144" i="68"/>
  <c r="E144" i="68" s="1"/>
  <c r="A144" i="68"/>
  <c r="D143" i="68"/>
  <c r="C143" i="68"/>
  <c r="A143" i="68"/>
  <c r="D142" i="68"/>
  <c r="C142" i="68"/>
  <c r="A142" i="68"/>
  <c r="B142" i="68"/>
  <c r="E118" i="68"/>
  <c r="D118" i="68"/>
  <c r="D117" i="68"/>
  <c r="E116" i="68"/>
  <c r="A76" i="68"/>
  <c r="E61" i="68"/>
  <c r="D61" i="68"/>
  <c r="D60" i="68"/>
  <c r="E59" i="68"/>
  <c r="D59" i="68"/>
  <c r="E58" i="68"/>
  <c r="D58" i="68"/>
  <c r="E57" i="68"/>
  <c r="D57" i="68"/>
  <c r="K56" i="68"/>
  <c r="J56" i="68"/>
  <c r="I56" i="68"/>
  <c r="E47" i="68"/>
  <c r="E46" i="68"/>
  <c r="E45" i="68"/>
  <c r="E44" i="68"/>
  <c r="E43" i="68"/>
  <c r="E42" i="68"/>
  <c r="C42" i="68"/>
  <c r="E41" i="68"/>
  <c r="E40" i="68"/>
  <c r="E18" i="68"/>
  <c r="E16" i="68"/>
  <c r="E56" i="68" s="1"/>
  <c r="D16" i="68"/>
  <c r="E8" i="68"/>
  <c r="E7" i="68"/>
  <c r="D7" i="68"/>
  <c r="E6" i="68"/>
  <c r="E5" i="68"/>
  <c r="D5" i="68"/>
  <c r="D246" i="67"/>
  <c r="D244" i="67" s="1"/>
  <c r="F245" i="67"/>
  <c r="F244" i="67" s="1"/>
  <c r="F248" i="67" s="1"/>
  <c r="D245" i="67"/>
  <c r="F226" i="67"/>
  <c r="D226" i="67"/>
  <c r="F225" i="67"/>
  <c r="F224" i="67"/>
  <c r="D224" i="67"/>
  <c r="F218" i="67"/>
  <c r="F202" i="67"/>
  <c r="D117" i="67" s="1"/>
  <c r="E185" i="67"/>
  <c r="E116" i="67" s="1"/>
  <c r="E170" i="67"/>
  <c r="D144" i="67"/>
  <c r="C144" i="67"/>
  <c r="A144" i="67"/>
  <c r="D143" i="67"/>
  <c r="C143" i="67"/>
  <c r="B143" i="67"/>
  <c r="A143" i="67"/>
  <c r="D142" i="67"/>
  <c r="C142" i="67"/>
  <c r="B142" i="67"/>
  <c r="A142" i="67"/>
  <c r="B144" i="67"/>
  <c r="E118" i="67"/>
  <c r="D118" i="67"/>
  <c r="E117" i="67"/>
  <c r="D116" i="67"/>
  <c r="A76" i="67"/>
  <c r="E61" i="67"/>
  <c r="D61" i="67"/>
  <c r="E59" i="67"/>
  <c r="D59" i="67"/>
  <c r="E58" i="67"/>
  <c r="D58" i="67"/>
  <c r="E57" i="67"/>
  <c r="D57" i="67"/>
  <c r="K56" i="67"/>
  <c r="J56" i="67"/>
  <c r="I56" i="67"/>
  <c r="E47" i="67"/>
  <c r="E46" i="67"/>
  <c r="E45" i="67"/>
  <c r="E44" i="67"/>
  <c r="E43" i="67"/>
  <c r="E42" i="67"/>
  <c r="C42" i="67"/>
  <c r="C48" i="67" s="1"/>
  <c r="E41" i="67"/>
  <c r="E40" i="67"/>
  <c r="E18" i="67"/>
  <c r="D18" i="67"/>
  <c r="D16" i="67"/>
  <c r="E8" i="67"/>
  <c r="D7" i="67"/>
  <c r="E7" i="67" s="1"/>
  <c r="E16" i="67" s="1"/>
  <c r="E6" i="67"/>
  <c r="E5" i="67"/>
  <c r="D5" i="67"/>
  <c r="F248" i="66"/>
  <c r="D246" i="66"/>
  <c r="D244" i="66" s="1"/>
  <c r="F245" i="66"/>
  <c r="D245" i="66"/>
  <c r="F244" i="66"/>
  <c r="F225" i="66" s="1"/>
  <c r="F226" i="66"/>
  <c r="D226" i="66"/>
  <c r="F224" i="66"/>
  <c r="D224" i="66"/>
  <c r="F218" i="66"/>
  <c r="F202" i="66"/>
  <c r="E185" i="66"/>
  <c r="E116" i="66" s="1"/>
  <c r="E170" i="66"/>
  <c r="D144" i="66"/>
  <c r="C144" i="66"/>
  <c r="A144" i="66"/>
  <c r="D143" i="66"/>
  <c r="C143" i="66"/>
  <c r="A143" i="66"/>
  <c r="D142" i="66"/>
  <c r="C142" i="66"/>
  <c r="A142" i="66"/>
  <c r="B143" i="66"/>
  <c r="E143" i="66" s="1"/>
  <c r="E118" i="66"/>
  <c r="D118" i="66"/>
  <c r="E117" i="66"/>
  <c r="D117" i="66"/>
  <c r="D116" i="66"/>
  <c r="A76" i="66"/>
  <c r="E61" i="66"/>
  <c r="D61" i="66"/>
  <c r="E60" i="66"/>
  <c r="D60" i="66"/>
  <c r="E59" i="66"/>
  <c r="D59" i="66"/>
  <c r="E58" i="66"/>
  <c r="D58" i="66"/>
  <c r="E57" i="66"/>
  <c r="D57" i="66"/>
  <c r="K56" i="66"/>
  <c r="J56" i="66"/>
  <c r="I56" i="66"/>
  <c r="D56" i="66"/>
  <c r="D62" i="66" s="1"/>
  <c r="D71" i="66" s="1"/>
  <c r="E47" i="66"/>
  <c r="E46" i="66"/>
  <c r="E45" i="66"/>
  <c r="E44" i="66"/>
  <c r="E43" i="66"/>
  <c r="E42" i="66"/>
  <c r="C42" i="66"/>
  <c r="C48" i="66" s="1"/>
  <c r="E41" i="66"/>
  <c r="E40" i="66"/>
  <c r="D19" i="66"/>
  <c r="E18" i="66"/>
  <c r="D18" i="66"/>
  <c r="E17" i="66"/>
  <c r="D17" i="66"/>
  <c r="D16" i="66"/>
  <c r="E8" i="66"/>
  <c r="E7" i="66"/>
  <c r="E16" i="66" s="1"/>
  <c r="D7" i="66"/>
  <c r="E6" i="66"/>
  <c r="E5" i="66"/>
  <c r="D5" i="66"/>
  <c r="D246" i="65"/>
  <c r="F245" i="65"/>
  <c r="D245" i="65"/>
  <c r="D244" i="65" s="1"/>
  <c r="F244" i="65"/>
  <c r="F226" i="65"/>
  <c r="D226" i="65"/>
  <c r="F224" i="65"/>
  <c r="D224" i="65"/>
  <c r="F218" i="65"/>
  <c r="E117" i="65" s="1"/>
  <c r="F202" i="65"/>
  <c r="D117" i="65" s="1"/>
  <c r="E185" i="65"/>
  <c r="E170" i="65"/>
  <c r="D144" i="65"/>
  <c r="C144" i="65"/>
  <c r="B144" i="65"/>
  <c r="A144" i="65"/>
  <c r="D143" i="65"/>
  <c r="C143" i="65"/>
  <c r="A143" i="65"/>
  <c r="D142" i="65"/>
  <c r="C142" i="65"/>
  <c r="A142" i="65"/>
  <c r="B143" i="65"/>
  <c r="B142" i="65"/>
  <c r="E118" i="65"/>
  <c r="D118" i="65"/>
  <c r="E116" i="65"/>
  <c r="D116" i="65"/>
  <c r="A76" i="65"/>
  <c r="E61" i="65"/>
  <c r="D61" i="65"/>
  <c r="E59" i="65"/>
  <c r="D59" i="65"/>
  <c r="E58" i="65"/>
  <c r="D58" i="65"/>
  <c r="E57" i="65"/>
  <c r="D57" i="65"/>
  <c r="K56" i="65"/>
  <c r="J56" i="65"/>
  <c r="I56" i="65"/>
  <c r="E47" i="65"/>
  <c r="E46" i="65"/>
  <c r="E45" i="65"/>
  <c r="E44" i="65"/>
  <c r="E43" i="65"/>
  <c r="E42" i="65"/>
  <c r="C42" i="65"/>
  <c r="C48" i="65" s="1"/>
  <c r="E41" i="65"/>
  <c r="E40" i="65"/>
  <c r="E18" i="65"/>
  <c r="D18" i="65"/>
  <c r="E8" i="65"/>
  <c r="D7" i="65"/>
  <c r="E6" i="65"/>
  <c r="E5" i="65"/>
  <c r="D5" i="65"/>
  <c r="D246" i="64"/>
  <c r="F245" i="64"/>
  <c r="F244" i="64" s="1"/>
  <c r="D245" i="64"/>
  <c r="D244" i="64" s="1"/>
  <c r="F226" i="64"/>
  <c r="D226" i="64"/>
  <c r="F224" i="64"/>
  <c r="D224" i="64"/>
  <c r="F218" i="64"/>
  <c r="E117" i="64" s="1"/>
  <c r="F202" i="64"/>
  <c r="E185" i="64"/>
  <c r="E116" i="64" s="1"/>
  <c r="E170" i="64"/>
  <c r="D143" i="64"/>
  <c r="C143" i="64"/>
  <c r="A143" i="64"/>
  <c r="D142" i="64"/>
  <c r="C142" i="64"/>
  <c r="A142" i="64"/>
  <c r="E118" i="64"/>
  <c r="D118" i="64"/>
  <c r="D117" i="64"/>
  <c r="D116" i="64"/>
  <c r="A76" i="64"/>
  <c r="E61" i="64"/>
  <c r="D61" i="64"/>
  <c r="E60" i="64"/>
  <c r="E59" i="64"/>
  <c r="D59" i="64"/>
  <c r="E58" i="64"/>
  <c r="D58" i="64"/>
  <c r="E57" i="64"/>
  <c r="D57" i="64"/>
  <c r="K56" i="64"/>
  <c r="J56" i="64"/>
  <c r="I56" i="64"/>
  <c r="D56" i="64"/>
  <c r="C48" i="64"/>
  <c r="E47" i="64"/>
  <c r="E46" i="64"/>
  <c r="E45" i="64"/>
  <c r="E44" i="64"/>
  <c r="E43" i="64"/>
  <c r="E42" i="64"/>
  <c r="C42" i="64"/>
  <c r="E41" i="64"/>
  <c r="E40" i="64"/>
  <c r="E20" i="64"/>
  <c r="E18" i="64"/>
  <c r="E17" i="64"/>
  <c r="D17" i="64"/>
  <c r="E16" i="64"/>
  <c r="E8" i="64"/>
  <c r="E7" i="64"/>
  <c r="D7" i="64"/>
  <c r="D16" i="64" s="1"/>
  <c r="E6" i="64"/>
  <c r="E5" i="64"/>
  <c r="D5" i="64"/>
  <c r="D246" i="63"/>
  <c r="F245" i="63"/>
  <c r="D245" i="63"/>
  <c r="F244" i="63"/>
  <c r="F248" i="63" s="1"/>
  <c r="F226" i="63"/>
  <c r="D226" i="63"/>
  <c r="F225" i="63"/>
  <c r="F224" i="63"/>
  <c r="D224" i="63"/>
  <c r="F218" i="63"/>
  <c r="F202" i="63"/>
  <c r="E185" i="63"/>
  <c r="E170" i="63"/>
  <c r="D143" i="63"/>
  <c r="C143" i="63"/>
  <c r="B143" i="63"/>
  <c r="A143" i="63"/>
  <c r="D142" i="63"/>
  <c r="C142" i="63"/>
  <c r="A142" i="63"/>
  <c r="D115" i="63"/>
  <c r="B142" i="63"/>
  <c r="E118" i="63"/>
  <c r="D118" i="63"/>
  <c r="E117" i="63"/>
  <c r="D117" i="63"/>
  <c r="E116" i="63"/>
  <c r="D116" i="63"/>
  <c r="A76" i="63"/>
  <c r="E61" i="63"/>
  <c r="D61" i="63"/>
  <c r="E59" i="63"/>
  <c r="D59" i="63"/>
  <c r="E58" i="63"/>
  <c r="D58" i="63"/>
  <c r="E57" i="63"/>
  <c r="D57" i="63"/>
  <c r="K56" i="63"/>
  <c r="J56" i="63"/>
  <c r="I56" i="63"/>
  <c r="C48" i="63"/>
  <c r="E47" i="63"/>
  <c r="E46" i="63"/>
  <c r="E45" i="63"/>
  <c r="E44" i="63"/>
  <c r="E43" i="63"/>
  <c r="E42" i="63"/>
  <c r="C42" i="63"/>
  <c r="E41" i="63"/>
  <c r="E40" i="63"/>
  <c r="E18" i="63"/>
  <c r="E8" i="63"/>
  <c r="D7" i="63"/>
  <c r="E7" i="63" s="1"/>
  <c r="E16" i="63" s="1"/>
  <c r="E6" i="63"/>
  <c r="E5" i="63"/>
  <c r="D5" i="63"/>
  <c r="D246" i="62"/>
  <c r="F245" i="62"/>
  <c r="D245" i="62"/>
  <c r="D244" i="62" s="1"/>
  <c r="D248" i="62" s="1"/>
  <c r="F244" i="62"/>
  <c r="F226" i="62"/>
  <c r="D226" i="62"/>
  <c r="D225" i="62"/>
  <c r="D223" i="62" s="1"/>
  <c r="F224" i="62"/>
  <c r="D224" i="62"/>
  <c r="F218" i="62"/>
  <c r="F202" i="62"/>
  <c r="D117" i="62" s="1"/>
  <c r="E185" i="62"/>
  <c r="E170" i="62"/>
  <c r="D116" i="62" s="1"/>
  <c r="D144" i="62"/>
  <c r="C144" i="62"/>
  <c r="A144" i="62"/>
  <c r="D143" i="62"/>
  <c r="C143" i="62"/>
  <c r="B143" i="62"/>
  <c r="E143" i="62" s="1"/>
  <c r="A143" i="62"/>
  <c r="D142" i="62"/>
  <c r="C142" i="62"/>
  <c r="A142" i="62"/>
  <c r="B142" i="62"/>
  <c r="E142" i="62" s="1"/>
  <c r="E118" i="62"/>
  <c r="D118" i="62"/>
  <c r="E117" i="62"/>
  <c r="E116" i="62"/>
  <c r="A76" i="62"/>
  <c r="E61" i="62"/>
  <c r="D61" i="62"/>
  <c r="E59" i="62"/>
  <c r="D59" i="62"/>
  <c r="E58" i="62"/>
  <c r="D58" i="62"/>
  <c r="E57" i="62"/>
  <c r="D57" i="62"/>
  <c r="K56" i="62"/>
  <c r="J56" i="62"/>
  <c r="D56" i="62" s="1"/>
  <c r="I56" i="62"/>
  <c r="E47" i="62"/>
  <c r="E46" i="62"/>
  <c r="E45" i="62"/>
  <c r="E44" i="62"/>
  <c r="E43" i="62"/>
  <c r="E42" i="62"/>
  <c r="C42" i="62"/>
  <c r="E41" i="62"/>
  <c r="E40" i="62"/>
  <c r="D20" i="62"/>
  <c r="E18" i="62"/>
  <c r="D18" i="62"/>
  <c r="D17" i="62"/>
  <c r="D16" i="62"/>
  <c r="E8" i="62"/>
  <c r="D7" i="62"/>
  <c r="E7" i="62" s="1"/>
  <c r="E16" i="62" s="1"/>
  <c r="E6" i="62"/>
  <c r="E5" i="62"/>
  <c r="D5" i="62"/>
  <c r="D246" i="61"/>
  <c r="F245" i="61"/>
  <c r="D245" i="61"/>
  <c r="F244" i="61"/>
  <c r="D244" i="61"/>
  <c r="D248" i="61" s="1"/>
  <c r="F226" i="61"/>
  <c r="D226" i="61"/>
  <c r="F224" i="61"/>
  <c r="D224" i="61"/>
  <c r="F218" i="61"/>
  <c r="F202" i="61"/>
  <c r="D117" i="61" s="1"/>
  <c r="E185" i="61"/>
  <c r="E170" i="61"/>
  <c r="D116" i="61" s="1"/>
  <c r="D144" i="61"/>
  <c r="C144" i="61"/>
  <c r="A144" i="61"/>
  <c r="D143" i="61"/>
  <c r="C143" i="61"/>
  <c r="A143" i="61"/>
  <c r="D142" i="61"/>
  <c r="C142" i="61"/>
  <c r="A142" i="61"/>
  <c r="B143" i="61"/>
  <c r="B142" i="61"/>
  <c r="E118" i="61"/>
  <c r="D118" i="61"/>
  <c r="E117" i="61"/>
  <c r="E116" i="61"/>
  <c r="A76" i="61"/>
  <c r="E61" i="61"/>
  <c r="D61" i="61"/>
  <c r="E59" i="61"/>
  <c r="D59" i="61"/>
  <c r="E58" i="61"/>
  <c r="D58" i="61"/>
  <c r="E57" i="61"/>
  <c r="D57" i="61"/>
  <c r="K56" i="61"/>
  <c r="J56" i="61"/>
  <c r="D56" i="61" s="1"/>
  <c r="I56" i="61"/>
  <c r="E47" i="61"/>
  <c r="E46" i="61"/>
  <c r="E45" i="61"/>
  <c r="E44" i="61"/>
  <c r="E43" i="61"/>
  <c r="E42" i="61"/>
  <c r="C42" i="61"/>
  <c r="E41" i="61"/>
  <c r="E40" i="61"/>
  <c r="D19" i="61"/>
  <c r="E18" i="61"/>
  <c r="D18" i="61"/>
  <c r="D16" i="61"/>
  <c r="E8" i="61"/>
  <c r="E7" i="61"/>
  <c r="E16" i="61" s="1"/>
  <c r="D7" i="61"/>
  <c r="E6" i="61"/>
  <c r="E5" i="61"/>
  <c r="D5" i="61"/>
  <c r="D246" i="60"/>
  <c r="F245" i="60"/>
  <c r="F244" i="60" s="1"/>
  <c r="D245" i="60"/>
  <c r="F226" i="60"/>
  <c r="D226" i="60"/>
  <c r="F224" i="60"/>
  <c r="D224" i="60"/>
  <c r="F218" i="60"/>
  <c r="F202" i="60"/>
  <c r="E185" i="60"/>
  <c r="E116" i="60" s="1"/>
  <c r="E170" i="60"/>
  <c r="D143" i="60"/>
  <c r="C143" i="60"/>
  <c r="A143" i="60"/>
  <c r="D142" i="60"/>
  <c r="C142" i="60"/>
  <c r="A142" i="60"/>
  <c r="E118" i="60"/>
  <c r="D118" i="60"/>
  <c r="E117" i="60"/>
  <c r="D117" i="60"/>
  <c r="D116" i="60"/>
  <c r="A76" i="60"/>
  <c r="E61" i="60"/>
  <c r="D61" i="60"/>
  <c r="E59" i="60"/>
  <c r="D59" i="60"/>
  <c r="E58" i="60"/>
  <c r="D58" i="60"/>
  <c r="E57" i="60"/>
  <c r="D57" i="60"/>
  <c r="K56" i="60"/>
  <c r="J56" i="60"/>
  <c r="I56" i="60"/>
  <c r="D56" i="60"/>
  <c r="E47" i="60"/>
  <c r="E46" i="60"/>
  <c r="E45" i="60"/>
  <c r="E44" i="60"/>
  <c r="E43" i="60"/>
  <c r="E42" i="60"/>
  <c r="C42" i="60"/>
  <c r="C48" i="60" s="1"/>
  <c r="E41" i="60"/>
  <c r="E40" i="60"/>
  <c r="E20" i="60"/>
  <c r="E18" i="60"/>
  <c r="E17" i="60"/>
  <c r="E16" i="60"/>
  <c r="E8" i="60"/>
  <c r="E7" i="60"/>
  <c r="D7" i="60"/>
  <c r="D16" i="60" s="1"/>
  <c r="E6" i="60"/>
  <c r="E5" i="60"/>
  <c r="D5" i="60"/>
  <c r="D246" i="59"/>
  <c r="F245" i="59"/>
  <c r="D245" i="59"/>
  <c r="F244" i="59"/>
  <c r="F248" i="59" s="1"/>
  <c r="F226" i="59"/>
  <c r="D226" i="59"/>
  <c r="F224" i="59"/>
  <c r="D224" i="59"/>
  <c r="F218" i="59"/>
  <c r="E117" i="59" s="1"/>
  <c r="F202" i="59"/>
  <c r="E185" i="59"/>
  <c r="E116" i="59" s="1"/>
  <c r="E170" i="59"/>
  <c r="D144" i="59"/>
  <c r="C144" i="59"/>
  <c r="B144" i="59"/>
  <c r="A144" i="59"/>
  <c r="D143" i="59"/>
  <c r="C143" i="59"/>
  <c r="A143" i="59"/>
  <c r="D142" i="59"/>
  <c r="C142" i="59"/>
  <c r="B142" i="59"/>
  <c r="A142" i="59"/>
  <c r="E118" i="59"/>
  <c r="D118" i="59"/>
  <c r="D117" i="59"/>
  <c r="D116" i="59"/>
  <c r="A76" i="59"/>
  <c r="E61" i="59"/>
  <c r="D61" i="59"/>
  <c r="E59" i="59"/>
  <c r="D59" i="59"/>
  <c r="E58" i="59"/>
  <c r="D58" i="59"/>
  <c r="E57" i="59"/>
  <c r="D57" i="59"/>
  <c r="K56" i="59"/>
  <c r="E56" i="59" s="1"/>
  <c r="J56" i="59"/>
  <c r="D56" i="59" s="1"/>
  <c r="I56" i="59"/>
  <c r="C48" i="59"/>
  <c r="E47" i="59"/>
  <c r="E46" i="59"/>
  <c r="E45" i="59"/>
  <c r="E44" i="59"/>
  <c r="E43" i="59"/>
  <c r="E42" i="59"/>
  <c r="C42" i="59"/>
  <c r="E41" i="59"/>
  <c r="E40" i="59"/>
  <c r="E48" i="59" s="1"/>
  <c r="E18" i="59"/>
  <c r="D18" i="59"/>
  <c r="D17" i="59"/>
  <c r="E16" i="59"/>
  <c r="D16" i="59"/>
  <c r="D60" i="59" s="1"/>
  <c r="E8" i="59"/>
  <c r="D7" i="59"/>
  <c r="E7" i="59" s="1"/>
  <c r="E6" i="59"/>
  <c r="E5" i="59"/>
  <c r="D5" i="59"/>
  <c r="D246" i="58"/>
  <c r="F245" i="58"/>
  <c r="D245" i="58"/>
  <c r="D244" i="58" s="1"/>
  <c r="D248" i="58" s="1"/>
  <c r="F244" i="58"/>
  <c r="F226" i="58"/>
  <c r="D226" i="58"/>
  <c r="F224" i="58"/>
  <c r="D224" i="58"/>
  <c r="F218" i="58"/>
  <c r="F202" i="58"/>
  <c r="D117" i="58" s="1"/>
  <c r="E185" i="58"/>
  <c r="E170" i="58"/>
  <c r="D143" i="58"/>
  <c r="C143" i="58"/>
  <c r="A143" i="58"/>
  <c r="D142" i="58"/>
  <c r="C142" i="58"/>
  <c r="A142" i="58"/>
  <c r="B143" i="58"/>
  <c r="E118" i="58"/>
  <c r="D118" i="58"/>
  <c r="E117" i="58"/>
  <c r="E116" i="58"/>
  <c r="D116" i="58"/>
  <c r="A76" i="58"/>
  <c r="E61" i="58"/>
  <c r="D61" i="58"/>
  <c r="E59" i="58"/>
  <c r="D59" i="58"/>
  <c r="E58" i="58"/>
  <c r="D58" i="58"/>
  <c r="E57" i="58"/>
  <c r="D57" i="58"/>
  <c r="K56" i="58"/>
  <c r="J56" i="58"/>
  <c r="I56" i="58"/>
  <c r="E47" i="58"/>
  <c r="E46" i="58"/>
  <c r="E45" i="58"/>
  <c r="E44" i="58"/>
  <c r="E43" i="58"/>
  <c r="E42" i="58"/>
  <c r="C42" i="58"/>
  <c r="E41" i="58"/>
  <c r="E40" i="58"/>
  <c r="E18" i="58"/>
  <c r="E17" i="58"/>
  <c r="E8" i="58"/>
  <c r="D7" i="58"/>
  <c r="E7" i="58" s="1"/>
  <c r="E16" i="58" s="1"/>
  <c r="E6" i="58"/>
  <c r="E5" i="58"/>
  <c r="D5" i="58"/>
  <c r="D246" i="57"/>
  <c r="F245" i="57"/>
  <c r="D245" i="57"/>
  <c r="D244" i="57" s="1"/>
  <c r="F244" i="57"/>
  <c r="F226" i="57"/>
  <c r="D226" i="57"/>
  <c r="F224" i="57"/>
  <c r="D224" i="57"/>
  <c r="F218" i="57"/>
  <c r="F202" i="57"/>
  <c r="D117" i="57" s="1"/>
  <c r="E185" i="57"/>
  <c r="E170" i="57"/>
  <c r="D143" i="57"/>
  <c r="C143" i="57"/>
  <c r="A143" i="57"/>
  <c r="D142" i="57"/>
  <c r="C142" i="57"/>
  <c r="A142" i="57"/>
  <c r="B143" i="57"/>
  <c r="E143" i="57" s="1"/>
  <c r="B142" i="57"/>
  <c r="E118" i="57"/>
  <c r="D118" i="57"/>
  <c r="E117" i="57"/>
  <c r="E116" i="57"/>
  <c r="D116" i="57"/>
  <c r="A76" i="57"/>
  <c r="E61" i="57"/>
  <c r="D61" i="57"/>
  <c r="E59" i="57"/>
  <c r="D59" i="57"/>
  <c r="E58" i="57"/>
  <c r="D58" i="57"/>
  <c r="E57" i="57"/>
  <c r="D57" i="57"/>
  <c r="K56" i="57"/>
  <c r="J56" i="57"/>
  <c r="I56" i="57"/>
  <c r="E47" i="57"/>
  <c r="E46" i="57"/>
  <c r="E45" i="57"/>
  <c r="E44" i="57"/>
  <c r="E43" i="57"/>
  <c r="E42" i="57"/>
  <c r="C42" i="57"/>
  <c r="C48" i="57" s="1"/>
  <c r="E41" i="57"/>
  <c r="E40" i="57"/>
  <c r="E18" i="57"/>
  <c r="D16" i="57"/>
  <c r="E8" i="57"/>
  <c r="D7" i="57"/>
  <c r="E7" i="57" s="1"/>
  <c r="E16" i="57" s="1"/>
  <c r="E6" i="57"/>
  <c r="E5" i="57"/>
  <c r="D5" i="57"/>
  <c r="F248" i="56"/>
  <c r="D246" i="56"/>
  <c r="F245" i="56"/>
  <c r="D245" i="56"/>
  <c r="F244" i="56"/>
  <c r="F225" i="56" s="1"/>
  <c r="D244" i="56"/>
  <c r="F226" i="56"/>
  <c r="D226" i="56"/>
  <c r="F224" i="56"/>
  <c r="D224" i="56"/>
  <c r="F218" i="56"/>
  <c r="F202" i="56"/>
  <c r="D117" i="56" s="1"/>
  <c r="E185" i="56"/>
  <c r="E170" i="56"/>
  <c r="D116" i="56" s="1"/>
  <c r="D144" i="56"/>
  <c r="C144" i="56"/>
  <c r="A144" i="56"/>
  <c r="D143" i="56"/>
  <c r="C143" i="56"/>
  <c r="A143" i="56"/>
  <c r="D142" i="56"/>
  <c r="C142" i="56"/>
  <c r="A142" i="56"/>
  <c r="B144" i="56"/>
  <c r="B143" i="56"/>
  <c r="B142" i="56"/>
  <c r="E118" i="56"/>
  <c r="D118" i="56"/>
  <c r="E117" i="56"/>
  <c r="E116" i="56"/>
  <c r="A76" i="56"/>
  <c r="E61" i="56"/>
  <c r="D61" i="56"/>
  <c r="D60" i="56"/>
  <c r="E59" i="56"/>
  <c r="D59" i="56"/>
  <c r="E58" i="56"/>
  <c r="D58" i="56"/>
  <c r="E57" i="56"/>
  <c r="D57" i="56"/>
  <c r="K56" i="56"/>
  <c r="J56" i="56"/>
  <c r="I56" i="56"/>
  <c r="E47" i="56"/>
  <c r="E46" i="56"/>
  <c r="E45" i="56"/>
  <c r="E44" i="56"/>
  <c r="E43" i="56"/>
  <c r="E42" i="56"/>
  <c r="C42" i="56"/>
  <c r="C48" i="56" s="1"/>
  <c r="E41" i="56"/>
  <c r="E40" i="56"/>
  <c r="E18" i="56"/>
  <c r="D18" i="56"/>
  <c r="D16" i="56"/>
  <c r="E8" i="56"/>
  <c r="E7" i="56"/>
  <c r="E16" i="56" s="1"/>
  <c r="D7" i="56"/>
  <c r="E6" i="56"/>
  <c r="E5" i="56"/>
  <c r="D5" i="56"/>
  <c r="D244" i="55"/>
  <c r="D225" i="55" s="1"/>
  <c r="D246" i="55"/>
  <c r="F245" i="55"/>
  <c r="F244" i="55" s="1"/>
  <c r="F248" i="55" s="1"/>
  <c r="D245" i="55"/>
  <c r="F227" i="55"/>
  <c r="F226" i="55"/>
  <c r="D226" i="55"/>
  <c r="F225" i="55"/>
  <c r="F224" i="55"/>
  <c r="D224" i="55"/>
  <c r="F223" i="55"/>
  <c r="F218" i="55"/>
  <c r="E117" i="55" s="1"/>
  <c r="F202" i="55"/>
  <c r="E185" i="55"/>
  <c r="E170" i="55"/>
  <c r="D116" i="55" s="1"/>
  <c r="D144" i="55"/>
  <c r="C144" i="55"/>
  <c r="B144" i="55"/>
  <c r="A144" i="55"/>
  <c r="D143" i="55"/>
  <c r="C143" i="55"/>
  <c r="B143" i="55"/>
  <c r="A143" i="55"/>
  <c r="D142" i="55"/>
  <c r="C142" i="55"/>
  <c r="A142" i="55"/>
  <c r="B142" i="55"/>
  <c r="E118" i="55"/>
  <c r="D118" i="55"/>
  <c r="D117" i="55"/>
  <c r="E116" i="55"/>
  <c r="A76" i="55"/>
  <c r="E61" i="55"/>
  <c r="D61" i="55"/>
  <c r="D60" i="55"/>
  <c r="E59" i="55"/>
  <c r="D59" i="55"/>
  <c r="E58" i="55"/>
  <c r="D58" i="55"/>
  <c r="E57" i="55"/>
  <c r="D57" i="55"/>
  <c r="K56" i="55"/>
  <c r="J56" i="55"/>
  <c r="D56" i="55" s="1"/>
  <c r="I56" i="55"/>
  <c r="E47" i="55"/>
  <c r="E46" i="55"/>
  <c r="E45" i="55"/>
  <c r="E44" i="55"/>
  <c r="E43" i="55"/>
  <c r="E42" i="55"/>
  <c r="C42" i="55"/>
  <c r="E41" i="55"/>
  <c r="E40" i="55"/>
  <c r="D19" i="55"/>
  <c r="E18" i="55"/>
  <c r="D18" i="55"/>
  <c r="D17" i="55"/>
  <c r="D16" i="55"/>
  <c r="E8" i="55"/>
  <c r="E7" i="55"/>
  <c r="E16" i="55" s="1"/>
  <c r="D7" i="55"/>
  <c r="E6" i="55"/>
  <c r="E5" i="55"/>
  <c r="D5" i="55"/>
  <c r="D246" i="54"/>
  <c r="F245" i="54"/>
  <c r="D245" i="54"/>
  <c r="D244" i="54" s="1"/>
  <c r="D225" i="54" s="1"/>
  <c r="F244" i="54"/>
  <c r="F226" i="54"/>
  <c r="D226" i="54"/>
  <c r="F224" i="54"/>
  <c r="D224" i="54"/>
  <c r="F218" i="54"/>
  <c r="F202" i="54"/>
  <c r="D117" i="54" s="1"/>
  <c r="E185" i="54"/>
  <c r="E170" i="54"/>
  <c r="D144" i="54"/>
  <c r="C144" i="54"/>
  <c r="A144" i="54"/>
  <c r="D143" i="54"/>
  <c r="C143" i="54"/>
  <c r="B143" i="54"/>
  <c r="E143" i="54" s="1"/>
  <c r="A143" i="54"/>
  <c r="D142" i="54"/>
  <c r="C142" i="54"/>
  <c r="A142" i="54"/>
  <c r="B144" i="54"/>
  <c r="B142" i="54"/>
  <c r="E142" i="54" s="1"/>
  <c r="E118" i="54"/>
  <c r="D118" i="54"/>
  <c r="E117" i="54"/>
  <c r="E116" i="54"/>
  <c r="D116" i="54"/>
  <c r="A76" i="54"/>
  <c r="E61" i="54"/>
  <c r="D61" i="54"/>
  <c r="E59" i="54"/>
  <c r="D59" i="54"/>
  <c r="E58" i="54"/>
  <c r="D58" i="54"/>
  <c r="E57" i="54"/>
  <c r="D57" i="54"/>
  <c r="K56" i="54"/>
  <c r="J56" i="54"/>
  <c r="I56" i="54"/>
  <c r="C48" i="54"/>
  <c r="E47" i="54"/>
  <c r="E46" i="54"/>
  <c r="E45" i="54"/>
  <c r="E44" i="54"/>
  <c r="E43" i="54"/>
  <c r="E42" i="54"/>
  <c r="C42" i="54"/>
  <c r="E41" i="54"/>
  <c r="E40" i="54"/>
  <c r="E18" i="54"/>
  <c r="D18" i="54"/>
  <c r="D16" i="54"/>
  <c r="E8" i="54"/>
  <c r="D7" i="54"/>
  <c r="E7" i="54" s="1"/>
  <c r="E16" i="54" s="1"/>
  <c r="E6" i="54"/>
  <c r="E5" i="54"/>
  <c r="D5" i="54"/>
  <c r="F248" i="53"/>
  <c r="D246" i="53"/>
  <c r="D244" i="53" s="1"/>
  <c r="F245" i="53"/>
  <c r="D245" i="53"/>
  <c r="F244" i="53"/>
  <c r="F225" i="53" s="1"/>
  <c r="F226" i="53"/>
  <c r="D226" i="53"/>
  <c r="F224" i="53"/>
  <c r="D224" i="53"/>
  <c r="F218" i="53"/>
  <c r="F202" i="53"/>
  <c r="D117" i="53" s="1"/>
  <c r="E185" i="53"/>
  <c r="E170" i="53"/>
  <c r="D116" i="53" s="1"/>
  <c r="D144" i="53"/>
  <c r="C144" i="53"/>
  <c r="A144" i="53"/>
  <c r="D143" i="53"/>
  <c r="C143" i="53"/>
  <c r="B143" i="53"/>
  <c r="A143" i="53"/>
  <c r="D142" i="53"/>
  <c r="C142" i="53"/>
  <c r="A142" i="53"/>
  <c r="B144" i="53"/>
  <c r="B142" i="53"/>
  <c r="E118" i="53"/>
  <c r="D118" i="53"/>
  <c r="E117" i="53"/>
  <c r="E116" i="53"/>
  <c r="A76" i="53"/>
  <c r="E61" i="53"/>
  <c r="D61" i="53"/>
  <c r="D60" i="53"/>
  <c r="E59" i="53"/>
  <c r="D59" i="53"/>
  <c r="E58" i="53"/>
  <c r="D58" i="53"/>
  <c r="E57" i="53"/>
  <c r="D57" i="53"/>
  <c r="K56" i="53"/>
  <c r="J56" i="53"/>
  <c r="I56" i="53"/>
  <c r="E47" i="53"/>
  <c r="E46" i="53"/>
  <c r="E45" i="53"/>
  <c r="E44" i="53"/>
  <c r="E43" i="53"/>
  <c r="E42" i="53"/>
  <c r="C42" i="53"/>
  <c r="C48" i="53" s="1"/>
  <c r="E41" i="53"/>
  <c r="E40" i="53"/>
  <c r="E18" i="53"/>
  <c r="D16" i="53"/>
  <c r="E8" i="53"/>
  <c r="E7" i="53"/>
  <c r="E16" i="53" s="1"/>
  <c r="D7" i="53"/>
  <c r="E6" i="53"/>
  <c r="E5" i="53"/>
  <c r="D5" i="53"/>
  <c r="D244" i="52"/>
  <c r="D225" i="52" s="1"/>
  <c r="D246" i="52"/>
  <c r="F245" i="52"/>
  <c r="F244" i="52" s="1"/>
  <c r="F248" i="52" s="1"/>
  <c r="D245" i="52"/>
  <c r="F227" i="52"/>
  <c r="F226" i="52"/>
  <c r="D226" i="52"/>
  <c r="F225" i="52"/>
  <c r="F224" i="52"/>
  <c r="D224" i="52"/>
  <c r="F223" i="52"/>
  <c r="F218" i="52"/>
  <c r="E117" i="52" s="1"/>
  <c r="F202" i="52"/>
  <c r="E185" i="52"/>
  <c r="E170" i="52"/>
  <c r="D116" i="52" s="1"/>
  <c r="D143" i="52"/>
  <c r="C143" i="52"/>
  <c r="B143" i="52"/>
  <c r="E143" i="52" s="1"/>
  <c r="A143" i="52"/>
  <c r="D142" i="52"/>
  <c r="C142" i="52"/>
  <c r="A142" i="52"/>
  <c r="B142" i="52"/>
  <c r="E142" i="52" s="1"/>
  <c r="E118" i="52"/>
  <c r="D118" i="52"/>
  <c r="D117" i="52"/>
  <c r="E116" i="52"/>
  <c r="A76" i="52"/>
  <c r="E61" i="52"/>
  <c r="D61" i="52"/>
  <c r="D60" i="52"/>
  <c r="E59" i="52"/>
  <c r="D59" i="52"/>
  <c r="E58" i="52"/>
  <c r="D58" i="52"/>
  <c r="E57" i="52"/>
  <c r="D57" i="52"/>
  <c r="K56" i="52"/>
  <c r="J56" i="52"/>
  <c r="D56" i="52" s="1"/>
  <c r="I56" i="52"/>
  <c r="E47" i="52"/>
  <c r="E46" i="52"/>
  <c r="E45" i="52"/>
  <c r="E44" i="52"/>
  <c r="E43" i="52"/>
  <c r="E42" i="52"/>
  <c r="C42" i="52"/>
  <c r="E41" i="52"/>
  <c r="E40" i="52"/>
  <c r="E18" i="52"/>
  <c r="D17" i="52"/>
  <c r="D16" i="52"/>
  <c r="E8" i="52"/>
  <c r="E7" i="52"/>
  <c r="E16" i="52" s="1"/>
  <c r="D7" i="52"/>
  <c r="E6" i="52"/>
  <c r="E5" i="52"/>
  <c r="D5" i="52"/>
  <c r="D246" i="51"/>
  <c r="F245" i="51"/>
  <c r="F244" i="51" s="1"/>
  <c r="D245" i="51"/>
  <c r="D244" i="51" s="1"/>
  <c r="D248" i="51" s="1"/>
  <c r="F226" i="51"/>
  <c r="D226" i="51"/>
  <c r="F224" i="51"/>
  <c r="D224" i="51"/>
  <c r="F218" i="51"/>
  <c r="F202" i="51"/>
  <c r="D117" i="51" s="1"/>
  <c r="E185" i="51"/>
  <c r="E116" i="51" s="1"/>
  <c r="E170" i="51"/>
  <c r="D144" i="51"/>
  <c r="C144" i="51"/>
  <c r="B144" i="51"/>
  <c r="A144" i="51"/>
  <c r="D143" i="51"/>
  <c r="C143" i="51"/>
  <c r="B143" i="51"/>
  <c r="A143" i="51"/>
  <c r="D142" i="51"/>
  <c r="C142" i="51"/>
  <c r="A142" i="51"/>
  <c r="B142" i="51"/>
  <c r="E118" i="51"/>
  <c r="D118" i="51"/>
  <c r="E117" i="51"/>
  <c r="D116" i="51"/>
  <c r="A76" i="51"/>
  <c r="E61" i="51"/>
  <c r="D61" i="51"/>
  <c r="E60" i="51"/>
  <c r="E59" i="51"/>
  <c r="D59" i="51"/>
  <c r="E58" i="51"/>
  <c r="D58" i="51"/>
  <c r="D62" i="51" s="1"/>
  <c r="D71" i="51" s="1"/>
  <c r="E57" i="51"/>
  <c r="D57" i="51"/>
  <c r="K56" i="51"/>
  <c r="J56" i="51"/>
  <c r="D56" i="51" s="1"/>
  <c r="I56" i="51"/>
  <c r="E56" i="51"/>
  <c r="E62" i="51" s="1"/>
  <c r="E71" i="51" s="1"/>
  <c r="E47" i="51"/>
  <c r="E46" i="51"/>
  <c r="E45" i="51"/>
  <c r="E44" i="51"/>
  <c r="E43" i="51"/>
  <c r="E42" i="51"/>
  <c r="C42" i="51"/>
  <c r="E41" i="51"/>
  <c r="E40" i="51"/>
  <c r="E18" i="51"/>
  <c r="D18" i="51"/>
  <c r="D17" i="51"/>
  <c r="E16" i="51"/>
  <c r="D16" i="51"/>
  <c r="D60" i="51" s="1"/>
  <c r="E8" i="51"/>
  <c r="E7" i="51"/>
  <c r="D7" i="51"/>
  <c r="E6" i="51"/>
  <c r="E5" i="51"/>
  <c r="D5" i="51"/>
  <c r="D246" i="50"/>
  <c r="F245" i="50"/>
  <c r="D245" i="50"/>
  <c r="D244" i="50" s="1"/>
  <c r="D248" i="50" s="1"/>
  <c r="F244" i="50"/>
  <c r="F226" i="50"/>
  <c r="D226" i="50"/>
  <c r="D225" i="50"/>
  <c r="D223" i="50" s="1"/>
  <c r="F224" i="50"/>
  <c r="D224" i="50"/>
  <c r="F218" i="50"/>
  <c r="F202" i="50"/>
  <c r="D117" i="50" s="1"/>
  <c r="E185" i="50"/>
  <c r="E170" i="50"/>
  <c r="D116" i="50" s="1"/>
  <c r="D144" i="50"/>
  <c r="C144" i="50"/>
  <c r="A144" i="50"/>
  <c r="D143" i="50"/>
  <c r="C143" i="50"/>
  <c r="B143" i="50"/>
  <c r="A143" i="50"/>
  <c r="D142" i="50"/>
  <c r="C142" i="50"/>
  <c r="A142" i="50"/>
  <c r="B144" i="50"/>
  <c r="B142" i="50"/>
  <c r="E118" i="50"/>
  <c r="D118" i="50"/>
  <c r="E117" i="50"/>
  <c r="E116" i="50"/>
  <c r="A76" i="50"/>
  <c r="E61" i="50"/>
  <c r="D61" i="50"/>
  <c r="E59" i="50"/>
  <c r="D59" i="50"/>
  <c r="E58" i="50"/>
  <c r="D58" i="50"/>
  <c r="E57" i="50"/>
  <c r="D57" i="50"/>
  <c r="K56" i="50"/>
  <c r="J56" i="50"/>
  <c r="I56" i="50"/>
  <c r="E47" i="50"/>
  <c r="E46" i="50"/>
  <c r="E45" i="50"/>
  <c r="E44" i="50"/>
  <c r="E43" i="50"/>
  <c r="E42" i="50"/>
  <c r="C42" i="50"/>
  <c r="C48" i="50" s="1"/>
  <c r="E41" i="50"/>
  <c r="E40" i="50"/>
  <c r="E48" i="50" s="1"/>
  <c r="E18" i="50"/>
  <c r="D18" i="50"/>
  <c r="D16" i="50"/>
  <c r="E8" i="50"/>
  <c r="D7" i="50"/>
  <c r="E7" i="50" s="1"/>
  <c r="E16" i="50" s="1"/>
  <c r="E6" i="50"/>
  <c r="E5" i="50"/>
  <c r="D5" i="50"/>
  <c r="D246" i="49"/>
  <c r="F245" i="49"/>
  <c r="D245" i="49"/>
  <c r="F244" i="49"/>
  <c r="F225" i="49" s="1"/>
  <c r="D244" i="49"/>
  <c r="F226" i="49"/>
  <c r="D226" i="49"/>
  <c r="F224" i="49"/>
  <c r="D224" i="49"/>
  <c r="F218" i="49"/>
  <c r="F202" i="49"/>
  <c r="D117" i="49" s="1"/>
  <c r="E185" i="49"/>
  <c r="E170" i="49"/>
  <c r="D116" i="49" s="1"/>
  <c r="D144" i="49"/>
  <c r="C144" i="49"/>
  <c r="A144" i="49"/>
  <c r="D143" i="49"/>
  <c r="C143" i="49"/>
  <c r="B143" i="49"/>
  <c r="E143" i="49" s="1"/>
  <c r="A143" i="49"/>
  <c r="D142" i="49"/>
  <c r="C142" i="49"/>
  <c r="A142" i="49"/>
  <c r="B144" i="49"/>
  <c r="B142" i="49"/>
  <c r="E118" i="49"/>
  <c r="D118" i="49"/>
  <c r="E117" i="49"/>
  <c r="E116" i="49"/>
  <c r="A76" i="49"/>
  <c r="E61" i="49"/>
  <c r="D61" i="49"/>
  <c r="E59" i="49"/>
  <c r="D59" i="49"/>
  <c r="E58" i="49"/>
  <c r="D58" i="49"/>
  <c r="E57" i="49"/>
  <c r="D57" i="49"/>
  <c r="K56" i="49"/>
  <c r="J56" i="49"/>
  <c r="I56" i="49"/>
  <c r="E47" i="49"/>
  <c r="E46" i="49"/>
  <c r="E45" i="49"/>
  <c r="E44" i="49"/>
  <c r="E43" i="49"/>
  <c r="E42" i="49"/>
  <c r="C42" i="49"/>
  <c r="C48" i="49" s="1"/>
  <c r="E41" i="49"/>
  <c r="E40" i="49"/>
  <c r="E48" i="49" s="1"/>
  <c r="E18" i="49"/>
  <c r="D16" i="49"/>
  <c r="E8" i="49"/>
  <c r="E7" i="49"/>
  <c r="E16" i="49" s="1"/>
  <c r="D7" i="49"/>
  <c r="E6" i="49"/>
  <c r="E5" i="49"/>
  <c r="D5" i="49"/>
  <c r="D246" i="48"/>
  <c r="F245" i="48"/>
  <c r="F244" i="48" s="1"/>
  <c r="F225" i="48" s="1"/>
  <c r="D245" i="48"/>
  <c r="D244" i="48"/>
  <c r="D225" i="48" s="1"/>
  <c r="F226" i="48"/>
  <c r="D226" i="48"/>
  <c r="F224" i="48"/>
  <c r="D224" i="48"/>
  <c r="F218" i="48"/>
  <c r="E117" i="48" s="1"/>
  <c r="F202" i="48"/>
  <c r="D117" i="48" s="1"/>
  <c r="E185" i="48"/>
  <c r="E170" i="48"/>
  <c r="D116" i="48" s="1"/>
  <c r="D144" i="48"/>
  <c r="C144" i="48"/>
  <c r="B144" i="48"/>
  <c r="A144" i="48"/>
  <c r="D143" i="48"/>
  <c r="C143" i="48"/>
  <c r="B143" i="48"/>
  <c r="A143" i="48"/>
  <c r="D142" i="48"/>
  <c r="C142" i="48"/>
  <c r="A142" i="48"/>
  <c r="B142" i="48"/>
  <c r="E118" i="48"/>
  <c r="D118" i="48"/>
  <c r="E116" i="48"/>
  <c r="A76" i="48"/>
  <c r="E61" i="48"/>
  <c r="D61" i="48"/>
  <c r="D60" i="48"/>
  <c r="E59" i="48"/>
  <c r="D59" i="48"/>
  <c r="E58" i="48"/>
  <c r="D58" i="48"/>
  <c r="E57" i="48"/>
  <c r="D57" i="48"/>
  <c r="K56" i="48"/>
  <c r="J56" i="48"/>
  <c r="D56" i="48" s="1"/>
  <c r="D62" i="48" s="1"/>
  <c r="D71" i="48" s="1"/>
  <c r="I56" i="48"/>
  <c r="E47" i="48"/>
  <c r="E46" i="48"/>
  <c r="E45" i="48"/>
  <c r="E44" i="48"/>
  <c r="E43" i="48"/>
  <c r="E42" i="48"/>
  <c r="C42" i="48"/>
  <c r="E41" i="48"/>
  <c r="E40" i="48"/>
  <c r="E18" i="48"/>
  <c r="D18" i="48"/>
  <c r="D16" i="48"/>
  <c r="E8" i="48"/>
  <c r="E7" i="48"/>
  <c r="E16" i="48" s="1"/>
  <c r="D7" i="48"/>
  <c r="E6" i="48"/>
  <c r="E5" i="48"/>
  <c r="D5" i="48"/>
  <c r="D246" i="47"/>
  <c r="F245" i="47"/>
  <c r="F244" i="47" s="1"/>
  <c r="F225" i="47" s="1"/>
  <c r="D245" i="47"/>
  <c r="D244" i="47" s="1"/>
  <c r="F226" i="47"/>
  <c r="D226" i="47"/>
  <c r="F224" i="47"/>
  <c r="D224" i="47"/>
  <c r="F218" i="47"/>
  <c r="F202" i="47"/>
  <c r="D117" i="47" s="1"/>
  <c r="E185" i="47"/>
  <c r="E116" i="47" s="1"/>
  <c r="E170" i="47"/>
  <c r="D116" i="47" s="1"/>
  <c r="D144" i="47"/>
  <c r="C144" i="47"/>
  <c r="A144" i="47"/>
  <c r="D143" i="47"/>
  <c r="C143" i="47"/>
  <c r="B143" i="47"/>
  <c r="A143" i="47"/>
  <c r="E142" i="47"/>
  <c r="D142" i="47"/>
  <c r="C142" i="47"/>
  <c r="B142" i="47"/>
  <c r="A142" i="47"/>
  <c r="B144" i="47"/>
  <c r="E144" i="47" s="1"/>
  <c r="D115" i="47"/>
  <c r="D119" i="47" s="1"/>
  <c r="D259" i="47" s="1"/>
  <c r="E118" i="47"/>
  <c r="D118" i="47"/>
  <c r="E117" i="47"/>
  <c r="A76" i="47"/>
  <c r="E61" i="47"/>
  <c r="D61" i="47"/>
  <c r="E59" i="47"/>
  <c r="D59" i="47"/>
  <c r="E58" i="47"/>
  <c r="D58" i="47"/>
  <c r="E57" i="47"/>
  <c r="D57" i="47"/>
  <c r="K56" i="47"/>
  <c r="J56" i="47"/>
  <c r="I56" i="47"/>
  <c r="E56" i="47"/>
  <c r="E47" i="47"/>
  <c r="E46" i="47"/>
  <c r="E45" i="47"/>
  <c r="E44" i="47"/>
  <c r="E43" i="47"/>
  <c r="E42" i="47"/>
  <c r="C42" i="47"/>
  <c r="C48" i="47" s="1"/>
  <c r="E41" i="47"/>
  <c r="E40" i="47"/>
  <c r="E18" i="47"/>
  <c r="D18" i="47"/>
  <c r="E16" i="47"/>
  <c r="E60" i="47" s="1"/>
  <c r="D16" i="47"/>
  <c r="E8" i="47"/>
  <c r="E7" i="47"/>
  <c r="D7" i="47"/>
  <c r="E6" i="47"/>
  <c r="E5" i="47"/>
  <c r="D5" i="47"/>
  <c r="F248" i="46"/>
  <c r="D246" i="46"/>
  <c r="F245" i="46"/>
  <c r="D245" i="46"/>
  <c r="F244" i="46"/>
  <c r="F225" i="46" s="1"/>
  <c r="D244" i="46"/>
  <c r="F226" i="46"/>
  <c r="D226" i="46"/>
  <c r="F224" i="46"/>
  <c r="D224" i="46"/>
  <c r="F218" i="46"/>
  <c r="F202" i="46"/>
  <c r="D117" i="46" s="1"/>
  <c r="E185" i="46"/>
  <c r="E116" i="46" s="1"/>
  <c r="E170" i="46"/>
  <c r="D116" i="46" s="1"/>
  <c r="D144" i="46"/>
  <c r="C144" i="46"/>
  <c r="B144" i="46"/>
  <c r="A144" i="46"/>
  <c r="D143" i="46"/>
  <c r="C143" i="46"/>
  <c r="B143" i="46"/>
  <c r="A143" i="46"/>
  <c r="D142" i="46"/>
  <c r="C142" i="46"/>
  <c r="A142" i="46"/>
  <c r="D115" i="46"/>
  <c r="D119" i="46" s="1"/>
  <c r="D259" i="46" s="1"/>
  <c r="E118" i="46"/>
  <c r="D118" i="46"/>
  <c r="E117" i="46"/>
  <c r="A76" i="46"/>
  <c r="E61" i="46"/>
  <c r="D61" i="46"/>
  <c r="D60" i="46"/>
  <c r="E59" i="46"/>
  <c r="D59" i="46"/>
  <c r="E58" i="46"/>
  <c r="D58" i="46"/>
  <c r="E57" i="46"/>
  <c r="D57" i="46"/>
  <c r="K56" i="46"/>
  <c r="J56" i="46"/>
  <c r="I56" i="46"/>
  <c r="E47" i="46"/>
  <c r="E46" i="46"/>
  <c r="E45" i="46"/>
  <c r="E44" i="46"/>
  <c r="E43" i="46"/>
  <c r="E42" i="46"/>
  <c r="C42" i="46"/>
  <c r="E41" i="46"/>
  <c r="E40" i="46"/>
  <c r="D19" i="46"/>
  <c r="E18" i="46"/>
  <c r="D18" i="46"/>
  <c r="D17" i="46"/>
  <c r="D16" i="46"/>
  <c r="E8" i="46"/>
  <c r="E7" i="46"/>
  <c r="E16" i="46" s="1"/>
  <c r="D7" i="46"/>
  <c r="E6" i="46"/>
  <c r="E5" i="46"/>
  <c r="D5" i="46"/>
  <c r="D246" i="45"/>
  <c r="F245" i="45"/>
  <c r="F244" i="45" s="1"/>
  <c r="F248" i="45" s="1"/>
  <c r="D245" i="45"/>
  <c r="D244" i="45" s="1"/>
  <c r="D225" i="45" s="1"/>
  <c r="F226" i="45"/>
  <c r="D226" i="45"/>
  <c r="F225" i="45"/>
  <c r="F227" i="45" s="1"/>
  <c r="F224" i="45"/>
  <c r="D224" i="45"/>
  <c r="F223" i="45"/>
  <c r="F218" i="45"/>
  <c r="F202" i="45"/>
  <c r="D117" i="45" s="1"/>
  <c r="E185" i="45"/>
  <c r="E170" i="45"/>
  <c r="D116" i="45" s="1"/>
  <c r="D143" i="45"/>
  <c r="C143" i="45"/>
  <c r="B143" i="45"/>
  <c r="E143" i="45" s="1"/>
  <c r="A143" i="45"/>
  <c r="D142" i="45"/>
  <c r="C142" i="45"/>
  <c r="A142" i="45"/>
  <c r="B142" i="45"/>
  <c r="E142" i="45" s="1"/>
  <c r="E118" i="45"/>
  <c r="D118" i="45"/>
  <c r="E117" i="45"/>
  <c r="E116" i="45"/>
  <c r="A76" i="45"/>
  <c r="E61" i="45"/>
  <c r="D61" i="45"/>
  <c r="E59" i="45"/>
  <c r="D59" i="45"/>
  <c r="E58" i="45"/>
  <c r="D58" i="45"/>
  <c r="E57" i="45"/>
  <c r="D57" i="45"/>
  <c r="K56" i="45"/>
  <c r="J56" i="45"/>
  <c r="D56" i="45" s="1"/>
  <c r="I56" i="45"/>
  <c r="E47" i="45"/>
  <c r="E46" i="45"/>
  <c r="E45" i="45"/>
  <c r="E44" i="45"/>
  <c r="E43" i="45"/>
  <c r="E42" i="45"/>
  <c r="C42" i="45"/>
  <c r="E41" i="45"/>
  <c r="E40" i="45"/>
  <c r="E48" i="45" s="1"/>
  <c r="E18" i="45"/>
  <c r="D18" i="45"/>
  <c r="E8" i="45"/>
  <c r="D7" i="45"/>
  <c r="D16" i="45" s="1"/>
  <c r="E6" i="45"/>
  <c r="E5" i="45"/>
  <c r="D5" i="45"/>
  <c r="D246" i="44"/>
  <c r="F245" i="44"/>
  <c r="D245" i="44"/>
  <c r="D244" i="44" s="1"/>
  <c r="D248" i="44" s="1"/>
  <c r="F244" i="44"/>
  <c r="F248" i="44" s="1"/>
  <c r="F226" i="44"/>
  <c r="D226" i="44"/>
  <c r="F224" i="44"/>
  <c r="D224" i="44"/>
  <c r="F218" i="44"/>
  <c r="F202" i="44"/>
  <c r="D117" i="44" s="1"/>
  <c r="E185" i="44"/>
  <c r="E170" i="44"/>
  <c r="D116" i="44" s="1"/>
  <c r="D144" i="44"/>
  <c r="C144" i="44"/>
  <c r="A144" i="44"/>
  <c r="D143" i="44"/>
  <c r="C143" i="44"/>
  <c r="B143" i="44"/>
  <c r="E143" i="44" s="1"/>
  <c r="A143" i="44"/>
  <c r="D142" i="44"/>
  <c r="C142" i="44"/>
  <c r="A142" i="44"/>
  <c r="B144" i="44"/>
  <c r="E144" i="44" s="1"/>
  <c r="B142" i="44"/>
  <c r="E118" i="44"/>
  <c r="D118" i="44"/>
  <c r="E117" i="44"/>
  <c r="E116" i="44"/>
  <c r="A76" i="44"/>
  <c r="E61" i="44"/>
  <c r="D61" i="44"/>
  <c r="E59" i="44"/>
  <c r="D59" i="44"/>
  <c r="E58" i="44"/>
  <c r="D58" i="44"/>
  <c r="E57" i="44"/>
  <c r="D57" i="44"/>
  <c r="K56" i="44"/>
  <c r="J56" i="44"/>
  <c r="I56" i="44"/>
  <c r="E47" i="44"/>
  <c r="E46" i="44"/>
  <c r="E45" i="44"/>
  <c r="E44" i="44"/>
  <c r="E43" i="44"/>
  <c r="E42" i="44"/>
  <c r="C42" i="44"/>
  <c r="C48" i="44" s="1"/>
  <c r="E41" i="44"/>
  <c r="E40" i="44"/>
  <c r="E18" i="44"/>
  <c r="D18" i="44"/>
  <c r="D17" i="44"/>
  <c r="D16" i="44"/>
  <c r="E8" i="44"/>
  <c r="E7" i="44"/>
  <c r="E16" i="44" s="1"/>
  <c r="D7" i="44"/>
  <c r="E6" i="44"/>
  <c r="E5" i="44"/>
  <c r="D5" i="44"/>
  <c r="D246" i="43"/>
  <c r="F245" i="43"/>
  <c r="D245" i="43"/>
  <c r="F244" i="43"/>
  <c r="D244" i="43"/>
  <c r="D248" i="43" s="1"/>
  <c r="F226" i="43"/>
  <c r="D226" i="43"/>
  <c r="F224" i="43"/>
  <c r="D224" i="43"/>
  <c r="F218" i="43"/>
  <c r="E117" i="43" s="1"/>
  <c r="F202" i="43"/>
  <c r="E185" i="43"/>
  <c r="E170" i="43"/>
  <c r="D116" i="43" s="1"/>
  <c r="D144" i="43"/>
  <c r="C144" i="43"/>
  <c r="B144" i="43"/>
  <c r="E144" i="43" s="1"/>
  <c r="A144" i="43"/>
  <c r="D143" i="43"/>
  <c r="C143" i="43"/>
  <c r="A143" i="43"/>
  <c r="D142" i="43"/>
  <c r="C142" i="43"/>
  <c r="A142" i="43"/>
  <c r="B142" i="43"/>
  <c r="E118" i="43"/>
  <c r="D118" i="43"/>
  <c r="D117" i="43"/>
  <c r="E116" i="43"/>
  <c r="A76" i="43"/>
  <c r="E61" i="43"/>
  <c r="D61" i="43"/>
  <c r="D60" i="43"/>
  <c r="E59" i="43"/>
  <c r="D59" i="43"/>
  <c r="E58" i="43"/>
  <c r="D58" i="43"/>
  <c r="E57" i="43"/>
  <c r="D57" i="43"/>
  <c r="K56" i="43"/>
  <c r="J56" i="43"/>
  <c r="D56" i="43" s="1"/>
  <c r="D62" i="43" s="1"/>
  <c r="D71" i="43" s="1"/>
  <c r="I56" i="43"/>
  <c r="E47" i="43"/>
  <c r="E46" i="43"/>
  <c r="E45" i="43"/>
  <c r="E44" i="43"/>
  <c r="E43" i="43"/>
  <c r="E42" i="43"/>
  <c r="C42" i="43"/>
  <c r="E41" i="43"/>
  <c r="E40" i="43"/>
  <c r="E18" i="43"/>
  <c r="E16" i="43"/>
  <c r="D16" i="43"/>
  <c r="E8" i="43"/>
  <c r="E7" i="43"/>
  <c r="D7" i="43"/>
  <c r="E6" i="43"/>
  <c r="E5" i="43"/>
  <c r="D5" i="43"/>
  <c r="D246" i="42"/>
  <c r="D244" i="42" s="1"/>
  <c r="F245" i="42"/>
  <c r="F244" i="42" s="1"/>
  <c r="D245" i="42"/>
  <c r="F226" i="42"/>
  <c r="D226" i="42"/>
  <c r="F224" i="42"/>
  <c r="D224" i="42"/>
  <c r="F218" i="42"/>
  <c r="F202" i="42"/>
  <c r="D117" i="42" s="1"/>
  <c r="E185" i="42"/>
  <c r="E116" i="42" s="1"/>
  <c r="E170" i="42"/>
  <c r="D144" i="42"/>
  <c r="C144" i="42"/>
  <c r="A144" i="42"/>
  <c r="D143" i="42"/>
  <c r="C143" i="42"/>
  <c r="B143" i="42"/>
  <c r="E143" i="42" s="1"/>
  <c r="A143" i="42"/>
  <c r="D142" i="42"/>
  <c r="C142" i="42"/>
  <c r="A142" i="42"/>
  <c r="B144" i="42"/>
  <c r="B142" i="42"/>
  <c r="E118" i="42"/>
  <c r="D118" i="42"/>
  <c r="E117" i="42"/>
  <c r="D116" i="42"/>
  <c r="A76" i="42"/>
  <c r="E61" i="42"/>
  <c r="D61" i="42"/>
  <c r="E59" i="42"/>
  <c r="D59" i="42"/>
  <c r="E58" i="42"/>
  <c r="D58" i="42"/>
  <c r="E57" i="42"/>
  <c r="D57" i="42"/>
  <c r="K56" i="42"/>
  <c r="E56" i="42" s="1"/>
  <c r="J56" i="42"/>
  <c r="I56" i="42"/>
  <c r="C48" i="42"/>
  <c r="E47" i="42"/>
  <c r="E46" i="42"/>
  <c r="E45" i="42"/>
  <c r="E44" i="42"/>
  <c r="E43" i="42"/>
  <c r="E42" i="42"/>
  <c r="C42" i="42"/>
  <c r="E41" i="42"/>
  <c r="E40" i="42"/>
  <c r="E48" i="42" s="1"/>
  <c r="E18" i="42"/>
  <c r="D18" i="42"/>
  <c r="D16" i="42"/>
  <c r="E8" i="42"/>
  <c r="E7" i="42"/>
  <c r="E16" i="42" s="1"/>
  <c r="D7" i="42"/>
  <c r="E6" i="42"/>
  <c r="E5" i="42"/>
  <c r="D5" i="42"/>
  <c r="D246" i="41"/>
  <c r="F245" i="41"/>
  <c r="F244" i="41" s="1"/>
  <c r="D245" i="41"/>
  <c r="D244" i="41" s="1"/>
  <c r="F226" i="41"/>
  <c r="D226" i="41"/>
  <c r="F224" i="41"/>
  <c r="D224" i="41"/>
  <c r="F218" i="41"/>
  <c r="F202" i="41"/>
  <c r="D117" i="41" s="1"/>
  <c r="E185" i="41"/>
  <c r="E170" i="41"/>
  <c r="D144" i="41"/>
  <c r="C144" i="41"/>
  <c r="A144" i="41"/>
  <c r="D143" i="41"/>
  <c r="C143" i="41"/>
  <c r="B143" i="41"/>
  <c r="A143" i="41"/>
  <c r="D142" i="41"/>
  <c r="C142" i="41"/>
  <c r="A142" i="41"/>
  <c r="E129" i="41"/>
  <c r="B144" i="41"/>
  <c r="E144" i="41" s="1"/>
  <c r="E128" i="41"/>
  <c r="B142" i="41"/>
  <c r="E142" i="41" s="1"/>
  <c r="E118" i="41"/>
  <c r="D118" i="41"/>
  <c r="E117" i="41"/>
  <c r="E116" i="41"/>
  <c r="D116" i="41"/>
  <c r="A76" i="41"/>
  <c r="E61" i="41"/>
  <c r="D61" i="41"/>
  <c r="E59" i="41"/>
  <c r="D59" i="41"/>
  <c r="E58" i="41"/>
  <c r="D58" i="41"/>
  <c r="E57" i="41"/>
  <c r="D57" i="41"/>
  <c r="K56" i="41"/>
  <c r="J56" i="41"/>
  <c r="I56" i="41"/>
  <c r="C48" i="41"/>
  <c r="E47" i="41"/>
  <c r="E46" i="41"/>
  <c r="E45" i="41"/>
  <c r="E44" i="41"/>
  <c r="E43" i="41"/>
  <c r="E42" i="41"/>
  <c r="C42" i="41"/>
  <c r="E41" i="41"/>
  <c r="E40" i="41"/>
  <c r="E48" i="41" s="1"/>
  <c r="E18" i="41"/>
  <c r="D18" i="41"/>
  <c r="E8" i="41"/>
  <c r="E7" i="41"/>
  <c r="E16" i="41" s="1"/>
  <c r="D7" i="41"/>
  <c r="D16" i="41" s="1"/>
  <c r="E6" i="41"/>
  <c r="E5" i="41"/>
  <c r="D5" i="41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37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B38" i="2"/>
  <c r="B45" i="2"/>
  <c r="B46" i="2"/>
  <c r="B53" i="2"/>
  <c r="B54" i="2"/>
  <c r="B61" i="2"/>
  <c r="B62" i="2"/>
  <c r="B4" i="2"/>
  <c r="B5" i="2"/>
  <c r="B39" i="2" s="1"/>
  <c r="B6" i="2"/>
  <c r="B40" i="2" s="1"/>
  <c r="B7" i="2"/>
  <c r="B41" i="2" s="1"/>
  <c r="B8" i="2"/>
  <c r="B42" i="2" s="1"/>
  <c r="B9" i="2"/>
  <c r="B43" i="2" s="1"/>
  <c r="B10" i="2"/>
  <c r="B44" i="2" s="1"/>
  <c r="B11" i="2"/>
  <c r="B12" i="2"/>
  <c r="B13" i="2"/>
  <c r="B47" i="2" s="1"/>
  <c r="B14" i="2"/>
  <c r="B48" i="2" s="1"/>
  <c r="B15" i="2"/>
  <c r="B49" i="2" s="1"/>
  <c r="B16" i="2"/>
  <c r="B50" i="2" s="1"/>
  <c r="B17" i="2"/>
  <c r="B51" i="2" s="1"/>
  <c r="B18" i="2"/>
  <c r="B52" i="2" s="1"/>
  <c r="B19" i="2"/>
  <c r="B20" i="2"/>
  <c r="B21" i="2"/>
  <c r="B55" i="2" s="1"/>
  <c r="B22" i="2"/>
  <c r="B56" i="2" s="1"/>
  <c r="B23" i="2"/>
  <c r="B57" i="2" s="1"/>
  <c r="B24" i="2"/>
  <c r="B58" i="2" s="1"/>
  <c r="B25" i="2"/>
  <c r="B59" i="2" s="1"/>
  <c r="B26" i="2"/>
  <c r="B60" i="2" s="1"/>
  <c r="B27" i="2"/>
  <c r="B28" i="2"/>
  <c r="B29" i="2"/>
  <c r="B63" i="2" s="1"/>
  <c r="B30" i="2"/>
  <c r="B64" i="2" s="1"/>
  <c r="B31" i="2"/>
  <c r="B65" i="2" s="1"/>
  <c r="B32" i="2"/>
  <c r="B66" i="2" s="1"/>
  <c r="B33" i="2"/>
  <c r="B67" i="2" s="1"/>
  <c r="D7" i="40"/>
  <c r="D7" i="39"/>
  <c r="D7" i="38"/>
  <c r="D7" i="37"/>
  <c r="D7" i="36"/>
  <c r="D7" i="35"/>
  <c r="D7" i="34"/>
  <c r="D7" i="33"/>
  <c r="D7" i="32"/>
  <c r="E142" i="103" l="1"/>
  <c r="E142" i="91"/>
  <c r="E142" i="87"/>
  <c r="E143" i="85"/>
  <c r="E142" i="83"/>
  <c r="E142" i="81"/>
  <c r="E144" i="81"/>
  <c r="E143" i="79"/>
  <c r="E144" i="79"/>
  <c r="E143" i="70"/>
  <c r="E142" i="67"/>
  <c r="E144" i="65"/>
  <c r="E144" i="59"/>
  <c r="E144" i="56"/>
  <c r="E144" i="54"/>
  <c r="E142" i="53"/>
  <c r="E144" i="53"/>
  <c r="E143" i="50"/>
  <c r="E142" i="50"/>
  <c r="E144" i="49"/>
  <c r="E144" i="48"/>
  <c r="E142" i="44"/>
  <c r="E144" i="42"/>
  <c r="E143" i="95"/>
  <c r="E143" i="84"/>
  <c r="E143" i="63"/>
  <c r="E143" i="92"/>
  <c r="E144" i="100"/>
  <c r="E144" i="55"/>
  <c r="E143" i="103"/>
  <c r="E142" i="102"/>
  <c r="E143" i="102"/>
  <c r="E142" i="101"/>
  <c r="E143" i="100"/>
  <c r="E142" i="100"/>
  <c r="E153" i="100" s="1"/>
  <c r="E115" i="100" s="1"/>
  <c r="E119" i="100" s="1"/>
  <c r="E259" i="100" s="1"/>
  <c r="E143" i="99"/>
  <c r="E143" i="98"/>
  <c r="E144" i="97"/>
  <c r="E142" i="97"/>
  <c r="E143" i="96"/>
  <c r="E144" i="94"/>
  <c r="E142" i="93"/>
  <c r="E142" i="92"/>
  <c r="E142" i="89"/>
  <c r="E142" i="88"/>
  <c r="E143" i="88"/>
  <c r="E144" i="87"/>
  <c r="E142" i="86"/>
  <c r="E143" i="82"/>
  <c r="E142" i="78"/>
  <c r="E143" i="78"/>
  <c r="E153" i="77"/>
  <c r="E115" i="77" s="1"/>
  <c r="E119" i="77" s="1"/>
  <c r="E259" i="77" s="1"/>
  <c r="E143" i="76"/>
  <c r="E142" i="76"/>
  <c r="E143" i="75"/>
  <c r="E144" i="73"/>
  <c r="E142" i="73"/>
  <c r="E142" i="65"/>
  <c r="E144" i="67"/>
  <c r="E142" i="70"/>
  <c r="E142" i="71"/>
  <c r="E144" i="46"/>
  <c r="E144" i="70"/>
  <c r="E142" i="68"/>
  <c r="E143" i="67"/>
  <c r="E143" i="65"/>
  <c r="E142" i="63"/>
  <c r="E142" i="61"/>
  <c r="E143" i="61"/>
  <c r="E142" i="59"/>
  <c r="E153" i="59" s="1"/>
  <c r="E115" i="59" s="1"/>
  <c r="E119" i="59" s="1"/>
  <c r="E259" i="59" s="1"/>
  <c r="E143" i="58"/>
  <c r="E142" i="56"/>
  <c r="E143" i="56"/>
  <c r="E142" i="55"/>
  <c r="E153" i="52"/>
  <c r="E115" i="52" s="1"/>
  <c r="E119" i="52" s="1"/>
  <c r="E259" i="52" s="1"/>
  <c r="E142" i="51"/>
  <c r="E143" i="51"/>
  <c r="E144" i="51"/>
  <c r="E144" i="50"/>
  <c r="E142" i="48"/>
  <c r="E143" i="47"/>
  <c r="E153" i="47" s="1"/>
  <c r="E115" i="47" s="1"/>
  <c r="E119" i="47" s="1"/>
  <c r="E259" i="47" s="1"/>
  <c r="E143" i="46"/>
  <c r="E153" i="44"/>
  <c r="E115" i="44" s="1"/>
  <c r="E119" i="44" s="1"/>
  <c r="E259" i="44" s="1"/>
  <c r="E142" i="43"/>
  <c r="E142" i="42"/>
  <c r="E153" i="42" s="1"/>
  <c r="E115" i="42" s="1"/>
  <c r="E119" i="42" s="1"/>
  <c r="E259" i="42" s="1"/>
  <c r="D227" i="62"/>
  <c r="D225" i="61"/>
  <c r="D248" i="55"/>
  <c r="D225" i="51"/>
  <c r="D223" i="51" s="1"/>
  <c r="D227" i="50"/>
  <c r="D225" i="44"/>
  <c r="D225" i="98"/>
  <c r="D223" i="98" s="1"/>
  <c r="D227" i="96"/>
  <c r="D225" i="95"/>
  <c r="D223" i="93"/>
  <c r="D225" i="84"/>
  <c r="D21" i="101"/>
  <c r="D30" i="101" s="1"/>
  <c r="E56" i="73"/>
  <c r="E62" i="73" s="1"/>
  <c r="E71" i="73" s="1"/>
  <c r="B144" i="75"/>
  <c r="E144" i="75" s="1"/>
  <c r="E153" i="75" s="1"/>
  <c r="E115" i="75" s="1"/>
  <c r="E119" i="75" s="1"/>
  <c r="E259" i="75" s="1"/>
  <c r="D115" i="75"/>
  <c r="D119" i="75" s="1"/>
  <c r="D259" i="75" s="1"/>
  <c r="D248" i="75"/>
  <c r="D225" i="75"/>
  <c r="E60" i="80"/>
  <c r="E17" i="80"/>
  <c r="E19" i="80" s="1"/>
  <c r="E56" i="80"/>
  <c r="E17" i="73"/>
  <c r="E60" i="76"/>
  <c r="E17" i="76"/>
  <c r="E56" i="76"/>
  <c r="E62" i="76" s="1"/>
  <c r="E71" i="76" s="1"/>
  <c r="E142" i="74"/>
  <c r="D19" i="77"/>
  <c r="D115" i="73"/>
  <c r="D119" i="73" s="1"/>
  <c r="D259" i="73" s="1"/>
  <c r="D248" i="73"/>
  <c r="D225" i="73"/>
  <c r="B143" i="73"/>
  <c r="E143" i="73" s="1"/>
  <c r="F248" i="73"/>
  <c r="F225" i="73"/>
  <c r="E60" i="74"/>
  <c r="E103" i="74"/>
  <c r="E104" i="74" s="1"/>
  <c r="E109" i="74" s="1"/>
  <c r="E56" i="74"/>
  <c r="B143" i="74"/>
  <c r="E143" i="74" s="1"/>
  <c r="D115" i="74"/>
  <c r="D119" i="74" s="1"/>
  <c r="D259" i="74" s="1"/>
  <c r="D248" i="74"/>
  <c r="D225" i="74"/>
  <c r="E48" i="73"/>
  <c r="E17" i="74"/>
  <c r="B144" i="74"/>
  <c r="E144" i="74" s="1"/>
  <c r="D16" i="75"/>
  <c r="E7" i="75"/>
  <c r="E16" i="75" s="1"/>
  <c r="D60" i="73"/>
  <c r="D19" i="73"/>
  <c r="D103" i="73"/>
  <c r="D104" i="73" s="1"/>
  <c r="D109" i="73" s="1"/>
  <c r="D17" i="73"/>
  <c r="D20" i="73"/>
  <c r="F248" i="76"/>
  <c r="F225" i="76"/>
  <c r="F248" i="74"/>
  <c r="F225" i="74"/>
  <c r="D62" i="73"/>
  <c r="D71" i="73" s="1"/>
  <c r="E60" i="73"/>
  <c r="D248" i="78"/>
  <c r="D225" i="78"/>
  <c r="D248" i="82"/>
  <c r="D225" i="82"/>
  <c r="D248" i="90"/>
  <c r="D225" i="90"/>
  <c r="D17" i="74"/>
  <c r="D225" i="77"/>
  <c r="E48" i="78"/>
  <c r="E7" i="79"/>
  <c r="E16" i="79" s="1"/>
  <c r="D16" i="79"/>
  <c r="B142" i="79"/>
  <c r="E142" i="79" s="1"/>
  <c r="E153" i="79" s="1"/>
  <c r="E115" i="79" s="1"/>
  <c r="E119" i="79" s="1"/>
  <c r="E259" i="79" s="1"/>
  <c r="D115" i="80"/>
  <c r="D119" i="80" s="1"/>
  <c r="D259" i="80" s="1"/>
  <c r="B142" i="80"/>
  <c r="E142" i="80" s="1"/>
  <c r="E153" i="80" s="1"/>
  <c r="E115" i="80" s="1"/>
  <c r="E119" i="80" s="1"/>
  <c r="E259" i="80" s="1"/>
  <c r="F225" i="82"/>
  <c r="F248" i="82"/>
  <c r="E56" i="86"/>
  <c r="E62" i="86" s="1"/>
  <c r="E71" i="86" s="1"/>
  <c r="B144" i="86"/>
  <c r="E144" i="86" s="1"/>
  <c r="E17" i="78"/>
  <c r="E20" i="78"/>
  <c r="E56" i="78"/>
  <c r="B143" i="81"/>
  <c r="E143" i="81" s="1"/>
  <c r="D227" i="81"/>
  <c r="D223" i="81"/>
  <c r="D248" i="91"/>
  <c r="D225" i="91"/>
  <c r="E20" i="83"/>
  <c r="D60" i="76"/>
  <c r="D19" i="76"/>
  <c r="D21" i="76" s="1"/>
  <c r="D92" i="76"/>
  <c r="D22" i="76"/>
  <c r="E48" i="77"/>
  <c r="D227" i="80"/>
  <c r="D16" i="89"/>
  <c r="E7" i="89"/>
  <c r="E16" i="89" s="1"/>
  <c r="D30" i="76"/>
  <c r="D42" i="76" s="1"/>
  <c r="C48" i="76"/>
  <c r="D82" i="76" s="1"/>
  <c r="D20" i="77"/>
  <c r="D103" i="77"/>
  <c r="D104" i="77" s="1"/>
  <c r="D109" i="77" s="1"/>
  <c r="F223" i="77"/>
  <c r="D103" i="78"/>
  <c r="D104" i="78" s="1"/>
  <c r="D109" i="78" s="1"/>
  <c r="D17" i="78"/>
  <c r="D60" i="78"/>
  <c r="E103" i="78"/>
  <c r="E104" i="78" s="1"/>
  <c r="E109" i="78" s="1"/>
  <c r="D16" i="81"/>
  <c r="E7" i="81"/>
  <c r="E16" i="81" s="1"/>
  <c r="E48" i="81"/>
  <c r="D248" i="81"/>
  <c r="D60" i="82"/>
  <c r="D62" i="82" s="1"/>
  <c r="D71" i="82" s="1"/>
  <c r="D19" i="82"/>
  <c r="E48" i="80"/>
  <c r="F227" i="75"/>
  <c r="F223" i="75"/>
  <c r="F248" i="75"/>
  <c r="D31" i="76"/>
  <c r="D115" i="76"/>
  <c r="D119" i="76" s="1"/>
  <c r="D259" i="76" s="1"/>
  <c r="E7" i="77"/>
  <c r="E16" i="77" s="1"/>
  <c r="D60" i="77"/>
  <c r="E60" i="78"/>
  <c r="F225" i="79"/>
  <c r="E7" i="82"/>
  <c r="E16" i="82" s="1"/>
  <c r="D248" i="83"/>
  <c r="D225" i="83"/>
  <c r="E48" i="84"/>
  <c r="B142" i="84"/>
  <c r="E142" i="84" s="1"/>
  <c r="D225" i="85"/>
  <c r="D248" i="85"/>
  <c r="E60" i="88"/>
  <c r="E56" i="88"/>
  <c r="E62" i="88" s="1"/>
  <c r="E71" i="88" s="1"/>
  <c r="E17" i="88"/>
  <c r="D20" i="74"/>
  <c r="E56" i="79"/>
  <c r="D103" i="80"/>
  <c r="D104" i="80" s="1"/>
  <c r="D109" i="80" s="1"/>
  <c r="E56" i="83"/>
  <c r="E60" i="84"/>
  <c r="E17" i="84"/>
  <c r="E19" i="84" s="1"/>
  <c r="E20" i="84"/>
  <c r="D227" i="88"/>
  <c r="D223" i="88"/>
  <c r="F248" i="89"/>
  <c r="F225" i="89"/>
  <c r="F248" i="83"/>
  <c r="F225" i="83"/>
  <c r="E60" i="87"/>
  <c r="E19" i="87"/>
  <c r="E103" i="87"/>
  <c r="E104" i="87" s="1"/>
  <c r="E109" i="87" s="1"/>
  <c r="E56" i="87"/>
  <c r="E62" i="87" s="1"/>
  <c r="E71" i="87" s="1"/>
  <c r="E17" i="87"/>
  <c r="D225" i="89"/>
  <c r="D248" i="89"/>
  <c r="E48" i="90"/>
  <c r="F225" i="81"/>
  <c r="E48" i="82"/>
  <c r="B143" i="83"/>
  <c r="E143" i="83" s="1"/>
  <c r="D19" i="84"/>
  <c r="D103" i="84"/>
  <c r="D104" i="84" s="1"/>
  <c r="D109" i="84" s="1"/>
  <c r="D16" i="94"/>
  <c r="E7" i="94"/>
  <c r="E16" i="94" s="1"/>
  <c r="D244" i="79"/>
  <c r="E56" i="82"/>
  <c r="D115" i="82"/>
  <c r="D119" i="82" s="1"/>
  <c r="D259" i="82" s="1"/>
  <c r="B144" i="82"/>
  <c r="E144" i="82" s="1"/>
  <c r="B143" i="87"/>
  <c r="E143" i="87" s="1"/>
  <c r="D115" i="87"/>
  <c r="D119" i="87" s="1"/>
  <c r="D259" i="87" s="1"/>
  <c r="D60" i="83"/>
  <c r="D19" i="83"/>
  <c r="D103" i="83"/>
  <c r="D104" i="83" s="1"/>
  <c r="D109" i="83" s="1"/>
  <c r="D17" i="83"/>
  <c r="E56" i="84"/>
  <c r="E62" i="84" s="1"/>
  <c r="E71" i="84" s="1"/>
  <c r="C48" i="89"/>
  <c r="E17" i="83"/>
  <c r="D62" i="83"/>
  <c r="D71" i="83" s="1"/>
  <c r="E60" i="83"/>
  <c r="E20" i="87"/>
  <c r="C48" i="92"/>
  <c r="E48" i="87"/>
  <c r="F248" i="87"/>
  <c r="F225" i="87"/>
  <c r="D115" i="88"/>
  <c r="D119" i="88" s="1"/>
  <c r="D259" i="88" s="1"/>
  <c r="B142" i="90"/>
  <c r="E142" i="90" s="1"/>
  <c r="D16" i="85"/>
  <c r="E7" i="85"/>
  <c r="E16" i="85" s="1"/>
  <c r="D60" i="87"/>
  <c r="D62" i="87" s="1"/>
  <c r="D71" i="87" s="1"/>
  <c r="D19" i="87"/>
  <c r="D17" i="87"/>
  <c r="F248" i="90"/>
  <c r="F225" i="90"/>
  <c r="D115" i="91"/>
  <c r="D119" i="91" s="1"/>
  <c r="D259" i="91" s="1"/>
  <c r="E56" i="92"/>
  <c r="E62" i="92" s="1"/>
  <c r="E71" i="92" s="1"/>
  <c r="F248" i="84"/>
  <c r="F225" i="84"/>
  <c r="E48" i="86"/>
  <c r="D115" i="86"/>
  <c r="D119" i="86" s="1"/>
  <c r="D259" i="86" s="1"/>
  <c r="D248" i="86"/>
  <c r="D225" i="86"/>
  <c r="D244" i="87"/>
  <c r="E48" i="88"/>
  <c r="D119" i="92"/>
  <c r="D259" i="92" s="1"/>
  <c r="B144" i="88"/>
  <c r="E144" i="88" s="1"/>
  <c r="E153" i="88" s="1"/>
  <c r="E115" i="88" s="1"/>
  <c r="E119" i="88" s="1"/>
  <c r="E259" i="88" s="1"/>
  <c r="D17" i="90"/>
  <c r="D20" i="90" s="1"/>
  <c r="D62" i="90"/>
  <c r="D71" i="90" s="1"/>
  <c r="D60" i="90"/>
  <c r="D115" i="90"/>
  <c r="D119" i="90" s="1"/>
  <c r="D259" i="90" s="1"/>
  <c r="C48" i="94"/>
  <c r="D20" i="80"/>
  <c r="D21" i="80" s="1"/>
  <c r="D92" i="80" s="1"/>
  <c r="D20" i="84"/>
  <c r="E103" i="86"/>
  <c r="E104" i="86" s="1"/>
  <c r="E109" i="86" s="1"/>
  <c r="E20" i="86"/>
  <c r="E19" i="86"/>
  <c r="F227" i="86"/>
  <c r="F223" i="86"/>
  <c r="E143" i="89"/>
  <c r="E103" i="90"/>
  <c r="E104" i="90" s="1"/>
  <c r="E109" i="90" s="1"/>
  <c r="E17" i="90"/>
  <c r="E20" i="90"/>
  <c r="E56" i="90"/>
  <c r="E60" i="90"/>
  <c r="F227" i="91"/>
  <c r="F223" i="91"/>
  <c r="E103" i="97"/>
  <c r="E104" i="97" s="1"/>
  <c r="E109" i="97" s="1"/>
  <c r="E17" i="97"/>
  <c r="E20" i="97"/>
  <c r="E19" i="97"/>
  <c r="D20" i="86"/>
  <c r="F225" i="88"/>
  <c r="E48" i="91"/>
  <c r="E103" i="92"/>
  <c r="E104" i="92" s="1"/>
  <c r="E109" i="92" s="1"/>
  <c r="E17" i="92"/>
  <c r="E19" i="92" s="1"/>
  <c r="E20" i="92"/>
  <c r="E56" i="93"/>
  <c r="E62" i="93" s="1"/>
  <c r="E71" i="93" s="1"/>
  <c r="B142" i="85"/>
  <c r="E142" i="85" s="1"/>
  <c r="D60" i="93"/>
  <c r="D19" i="88"/>
  <c r="D21" i="88" s="1"/>
  <c r="D60" i="88"/>
  <c r="D62" i="88" s="1"/>
  <c r="D71" i="88" s="1"/>
  <c r="E103" i="91"/>
  <c r="E104" i="91" s="1"/>
  <c r="E109" i="91" s="1"/>
  <c r="E17" i="91"/>
  <c r="E31" i="91" s="1"/>
  <c r="E20" i="91"/>
  <c r="E60" i="91"/>
  <c r="E62" i="91" s="1"/>
  <c r="E71" i="91" s="1"/>
  <c r="E19" i="91"/>
  <c r="E21" i="91" s="1"/>
  <c r="E30" i="91" s="1"/>
  <c r="D60" i="92"/>
  <c r="D19" i="92"/>
  <c r="D103" i="92"/>
  <c r="D104" i="92" s="1"/>
  <c r="D109" i="92" s="1"/>
  <c r="D62" i="92"/>
  <c r="D71" i="92" s="1"/>
  <c r="D17" i="92"/>
  <c r="E153" i="92"/>
  <c r="E115" i="92" s="1"/>
  <c r="E119" i="92" s="1"/>
  <c r="E259" i="92" s="1"/>
  <c r="F248" i="92"/>
  <c r="F225" i="92"/>
  <c r="E82" i="93"/>
  <c r="B144" i="93"/>
  <c r="E144" i="93" s="1"/>
  <c r="E48" i="89"/>
  <c r="D248" i="92"/>
  <c r="D225" i="92"/>
  <c r="E48" i="95"/>
  <c r="D20" i="88"/>
  <c r="D17" i="91"/>
  <c r="E92" i="93"/>
  <c r="E103" i="93"/>
  <c r="E104" i="93" s="1"/>
  <c r="E109" i="93" s="1"/>
  <c r="E30" i="93"/>
  <c r="E32" i="93" s="1"/>
  <c r="E20" i="93"/>
  <c r="E31" i="93"/>
  <c r="E19" i="93"/>
  <c r="E21" i="93" s="1"/>
  <c r="E17" i="93"/>
  <c r="D115" i="94"/>
  <c r="D119" i="94" s="1"/>
  <c r="D259" i="94" s="1"/>
  <c r="E143" i="91"/>
  <c r="E60" i="92"/>
  <c r="D19" i="93"/>
  <c r="E48" i="94"/>
  <c r="B143" i="94"/>
  <c r="E143" i="94" s="1"/>
  <c r="F248" i="93"/>
  <c r="F225" i="93"/>
  <c r="B142" i="95"/>
  <c r="E142" i="95" s="1"/>
  <c r="C48" i="96"/>
  <c r="B144" i="98"/>
  <c r="E144" i="98" s="1"/>
  <c r="B144" i="91"/>
  <c r="E144" i="91" s="1"/>
  <c r="E48" i="99"/>
  <c r="D115" i="93"/>
  <c r="D119" i="93" s="1"/>
  <c r="D259" i="93" s="1"/>
  <c r="D244" i="94"/>
  <c r="D17" i="95"/>
  <c r="D20" i="95"/>
  <c r="D60" i="95"/>
  <c r="D19" i="95"/>
  <c r="D21" i="95" s="1"/>
  <c r="D115" i="95"/>
  <c r="D119" i="95" s="1"/>
  <c r="D259" i="95" s="1"/>
  <c r="D223" i="95"/>
  <c r="D227" i="95"/>
  <c r="D62" i="98"/>
  <c r="D71" i="98" s="1"/>
  <c r="F248" i="94"/>
  <c r="F225" i="94"/>
  <c r="D115" i="96"/>
  <c r="D119" i="96" s="1"/>
  <c r="D259" i="96" s="1"/>
  <c r="B142" i="96"/>
  <c r="E142" i="96" s="1"/>
  <c r="D103" i="99"/>
  <c r="D104" i="99" s="1"/>
  <c r="D109" i="99" s="1"/>
  <c r="D60" i="99"/>
  <c r="D17" i="99"/>
  <c r="D20" i="99" s="1"/>
  <c r="F248" i="101"/>
  <c r="F225" i="101"/>
  <c r="D62" i="95"/>
  <c r="D71" i="95" s="1"/>
  <c r="D103" i="100"/>
  <c r="D104" i="100" s="1"/>
  <c r="D109" i="100" s="1"/>
  <c r="D60" i="100"/>
  <c r="D19" i="100"/>
  <c r="D20" i="100"/>
  <c r="D17" i="100"/>
  <c r="F248" i="95"/>
  <c r="F225" i="95"/>
  <c r="D16" i="96"/>
  <c r="E7" i="96"/>
  <c r="E16" i="96" s="1"/>
  <c r="E56" i="96" s="1"/>
  <c r="E56" i="97"/>
  <c r="E62" i="97" s="1"/>
  <c r="E71" i="97" s="1"/>
  <c r="F225" i="97"/>
  <c r="F248" i="97"/>
  <c r="E7" i="95"/>
  <c r="E16" i="95" s="1"/>
  <c r="D225" i="97"/>
  <c r="D248" i="97"/>
  <c r="D115" i="98"/>
  <c r="D119" i="98" s="1"/>
  <c r="D259" i="98" s="1"/>
  <c r="D248" i="100"/>
  <c r="D225" i="100"/>
  <c r="B142" i="94"/>
  <c r="E142" i="94" s="1"/>
  <c r="F227" i="96"/>
  <c r="F223" i="96"/>
  <c r="B143" i="97"/>
  <c r="E143" i="97" s="1"/>
  <c r="E153" i="97" s="1"/>
  <c r="E115" i="97" s="1"/>
  <c r="E119" i="97" s="1"/>
  <c r="E259" i="97" s="1"/>
  <c r="D115" i="97"/>
  <c r="D119" i="97" s="1"/>
  <c r="D259" i="97" s="1"/>
  <c r="D227" i="98"/>
  <c r="E60" i="100"/>
  <c r="E19" i="100"/>
  <c r="E56" i="100"/>
  <c r="E62" i="100" s="1"/>
  <c r="E71" i="100" s="1"/>
  <c r="E17" i="100"/>
  <c r="E20" i="100" s="1"/>
  <c r="E48" i="96"/>
  <c r="E48" i="97"/>
  <c r="E48" i="98"/>
  <c r="D244" i="99"/>
  <c r="F248" i="96"/>
  <c r="D16" i="97"/>
  <c r="D31" i="101"/>
  <c r="D21" i="102"/>
  <c r="D30" i="102" s="1"/>
  <c r="E60" i="98"/>
  <c r="E62" i="98" s="1"/>
  <c r="E71" i="98" s="1"/>
  <c r="B142" i="98"/>
  <c r="E142" i="98" s="1"/>
  <c r="F248" i="100"/>
  <c r="F225" i="100"/>
  <c r="D248" i="102"/>
  <c r="D225" i="102"/>
  <c r="D30" i="103"/>
  <c r="D22" i="103"/>
  <c r="D20" i="103"/>
  <c r="E20" i="98"/>
  <c r="E19" i="98"/>
  <c r="C48" i="98"/>
  <c r="F227" i="99"/>
  <c r="F223" i="99"/>
  <c r="F248" i="99"/>
  <c r="D20" i="98"/>
  <c r="E7" i="99"/>
  <c r="E16" i="99" s="1"/>
  <c r="D115" i="99"/>
  <c r="D119" i="99" s="1"/>
  <c r="D259" i="99" s="1"/>
  <c r="D22" i="102"/>
  <c r="D23" i="102" s="1"/>
  <c r="E144" i="102"/>
  <c r="E103" i="98"/>
  <c r="E104" i="98" s="1"/>
  <c r="E109" i="98" s="1"/>
  <c r="D62" i="99"/>
  <c r="D71" i="99" s="1"/>
  <c r="D17" i="98"/>
  <c r="D103" i="98" s="1"/>
  <c r="D104" i="98" s="1"/>
  <c r="D109" i="98" s="1"/>
  <c r="E144" i="99"/>
  <c r="E153" i="99" s="1"/>
  <c r="E115" i="99" s="1"/>
  <c r="E119" i="99" s="1"/>
  <c r="E259" i="99" s="1"/>
  <c r="D244" i="101"/>
  <c r="E48" i="103"/>
  <c r="E17" i="101"/>
  <c r="E19" i="101" s="1"/>
  <c r="E20" i="101"/>
  <c r="E60" i="101"/>
  <c r="E103" i="102"/>
  <c r="E104" i="102" s="1"/>
  <c r="E109" i="102" s="1"/>
  <c r="E17" i="102"/>
  <c r="E20" i="102" s="1"/>
  <c r="E60" i="102"/>
  <c r="F227" i="102"/>
  <c r="F223" i="102"/>
  <c r="C48" i="100"/>
  <c r="E56" i="101"/>
  <c r="E143" i="101"/>
  <c r="E48" i="102"/>
  <c r="E56" i="102"/>
  <c r="E62" i="102" s="1"/>
  <c r="E71" i="102" s="1"/>
  <c r="C48" i="103"/>
  <c r="D42" i="103"/>
  <c r="D62" i="100"/>
  <c r="D71" i="100" s="1"/>
  <c r="D103" i="101"/>
  <c r="D104" i="101" s="1"/>
  <c r="D109" i="101" s="1"/>
  <c r="C48" i="101"/>
  <c r="D82" i="101" s="1"/>
  <c r="D92" i="102"/>
  <c r="D103" i="102"/>
  <c r="D104" i="102" s="1"/>
  <c r="D109" i="102" s="1"/>
  <c r="C48" i="102"/>
  <c r="D82" i="102" s="1"/>
  <c r="D115" i="102"/>
  <c r="D119" i="102" s="1"/>
  <c r="D259" i="102" s="1"/>
  <c r="E60" i="103"/>
  <c r="E62" i="103" s="1"/>
  <c r="E71" i="103" s="1"/>
  <c r="E103" i="103"/>
  <c r="E104" i="103" s="1"/>
  <c r="E109" i="103" s="1"/>
  <c r="E17" i="103"/>
  <c r="F248" i="103"/>
  <c r="F225" i="103"/>
  <c r="E103" i="101"/>
  <c r="E104" i="101" s="1"/>
  <c r="E109" i="101" s="1"/>
  <c r="D60" i="102"/>
  <c r="D31" i="102"/>
  <c r="D60" i="103"/>
  <c r="D23" i="103"/>
  <c r="D19" i="103"/>
  <c r="D21" i="103" s="1"/>
  <c r="D92" i="103"/>
  <c r="D103" i="103"/>
  <c r="D104" i="103" s="1"/>
  <c r="D109" i="103" s="1"/>
  <c r="D31" i="103"/>
  <c r="D225" i="103"/>
  <c r="B144" i="103"/>
  <c r="E144" i="103" s="1"/>
  <c r="E103" i="41"/>
  <c r="E104" i="41" s="1"/>
  <c r="E109" i="41" s="1"/>
  <c r="E60" i="41"/>
  <c r="E17" i="41"/>
  <c r="E22" i="41" s="1"/>
  <c r="E20" i="41"/>
  <c r="E19" i="41"/>
  <c r="E21" i="41" s="1"/>
  <c r="F248" i="41"/>
  <c r="F225" i="41"/>
  <c r="F225" i="42"/>
  <c r="F248" i="42"/>
  <c r="D225" i="42"/>
  <c r="D248" i="42"/>
  <c r="D103" i="41"/>
  <c r="D104" i="41" s="1"/>
  <c r="D109" i="41" s="1"/>
  <c r="D17" i="41"/>
  <c r="D19" i="41" s="1"/>
  <c r="D20" i="41"/>
  <c r="D60" i="41"/>
  <c r="D225" i="41"/>
  <c r="D248" i="41"/>
  <c r="D227" i="45"/>
  <c r="D223" i="45"/>
  <c r="E127" i="41"/>
  <c r="E138" i="41" s="1"/>
  <c r="D115" i="41" s="1"/>
  <c r="D119" i="41" s="1"/>
  <c r="D259" i="41" s="1"/>
  <c r="D17" i="42"/>
  <c r="D115" i="42"/>
  <c r="D119" i="42" s="1"/>
  <c r="D259" i="42" s="1"/>
  <c r="F227" i="46"/>
  <c r="F223" i="46"/>
  <c r="E60" i="44"/>
  <c r="E19" i="44"/>
  <c r="E56" i="44"/>
  <c r="E62" i="44" s="1"/>
  <c r="E71" i="44" s="1"/>
  <c r="E17" i="44"/>
  <c r="E48" i="44"/>
  <c r="E153" i="45"/>
  <c r="E115" i="45" s="1"/>
  <c r="E119" i="45" s="1"/>
  <c r="E259" i="45" s="1"/>
  <c r="E62" i="47"/>
  <c r="E71" i="47" s="1"/>
  <c r="D248" i="47"/>
  <c r="D225" i="47"/>
  <c r="D225" i="53"/>
  <c r="D248" i="53"/>
  <c r="D17" i="45"/>
  <c r="D20" i="45"/>
  <c r="D60" i="45"/>
  <c r="C48" i="45"/>
  <c r="D115" i="45"/>
  <c r="D119" i="45" s="1"/>
  <c r="D259" i="45" s="1"/>
  <c r="E103" i="46"/>
  <c r="E104" i="46" s="1"/>
  <c r="E109" i="46" s="1"/>
  <c r="E56" i="46"/>
  <c r="E17" i="46"/>
  <c r="E20" i="46"/>
  <c r="E60" i="46"/>
  <c r="E19" i="46"/>
  <c r="F227" i="47"/>
  <c r="F223" i="47"/>
  <c r="E60" i="55"/>
  <c r="E19" i="55"/>
  <c r="E17" i="55"/>
  <c r="E103" i="55"/>
  <c r="E104" i="55" s="1"/>
  <c r="E109" i="55" s="1"/>
  <c r="E20" i="55"/>
  <c r="E56" i="55"/>
  <c r="D103" i="42"/>
  <c r="D104" i="42" s="1"/>
  <c r="D109" i="42" s="1"/>
  <c r="D56" i="46"/>
  <c r="D62" i="46" s="1"/>
  <c r="D71" i="46" s="1"/>
  <c r="D248" i="46"/>
  <c r="D225" i="46"/>
  <c r="D56" i="41"/>
  <c r="D19" i="42"/>
  <c r="D248" i="45"/>
  <c r="E48" i="46"/>
  <c r="D56" i="47"/>
  <c r="D62" i="47" s="1"/>
  <c r="D71" i="47" s="1"/>
  <c r="E60" i="48"/>
  <c r="E19" i="48"/>
  <c r="E17" i="48"/>
  <c r="E56" i="48"/>
  <c r="E62" i="48" s="1"/>
  <c r="E71" i="48" s="1"/>
  <c r="E103" i="48"/>
  <c r="E104" i="48" s="1"/>
  <c r="E109" i="48" s="1"/>
  <c r="E20" i="48"/>
  <c r="D56" i="42"/>
  <c r="E48" i="43"/>
  <c r="D115" i="44"/>
  <c r="D119" i="44" s="1"/>
  <c r="D259" i="44" s="1"/>
  <c r="D62" i="45"/>
  <c r="D71" i="45" s="1"/>
  <c r="F227" i="48"/>
  <c r="F223" i="48"/>
  <c r="D225" i="49"/>
  <c r="D248" i="49"/>
  <c r="E56" i="41"/>
  <c r="E62" i="41" s="1"/>
  <c r="E71" i="41" s="1"/>
  <c r="E143" i="41"/>
  <c r="E153" i="41" s="1"/>
  <c r="E115" i="41" s="1"/>
  <c r="E119" i="41" s="1"/>
  <c r="E259" i="41" s="1"/>
  <c r="J42" i="104" s="1"/>
  <c r="D60" i="42"/>
  <c r="E17" i="42"/>
  <c r="E19" i="42" s="1"/>
  <c r="E20" i="42"/>
  <c r="D20" i="42"/>
  <c r="E60" i="42"/>
  <c r="E62" i="42" s="1"/>
  <c r="E71" i="42" s="1"/>
  <c r="D17" i="43"/>
  <c r="E56" i="43"/>
  <c r="F248" i="43"/>
  <c r="F225" i="43"/>
  <c r="F248" i="47"/>
  <c r="E60" i="43"/>
  <c r="E17" i="43"/>
  <c r="C48" i="43"/>
  <c r="B143" i="43"/>
  <c r="E143" i="43" s="1"/>
  <c r="D115" i="43"/>
  <c r="D119" i="43" s="1"/>
  <c r="D259" i="43" s="1"/>
  <c r="D60" i="47"/>
  <c r="D19" i="47"/>
  <c r="D103" i="47"/>
  <c r="D104" i="47" s="1"/>
  <c r="D109" i="47" s="1"/>
  <c r="D17" i="47"/>
  <c r="D115" i="49"/>
  <c r="D119" i="49" s="1"/>
  <c r="D259" i="49" s="1"/>
  <c r="F227" i="53"/>
  <c r="F223" i="53"/>
  <c r="D56" i="44"/>
  <c r="D103" i="44"/>
  <c r="D104" i="44" s="1"/>
  <c r="D109" i="44" s="1"/>
  <c r="C48" i="46"/>
  <c r="B142" i="46"/>
  <c r="E142" i="46" s="1"/>
  <c r="E153" i="46" s="1"/>
  <c r="E115" i="46" s="1"/>
  <c r="E119" i="46" s="1"/>
  <c r="E259" i="46" s="1"/>
  <c r="E48" i="47"/>
  <c r="D17" i="49"/>
  <c r="D103" i="49" s="1"/>
  <c r="D104" i="49" s="1"/>
  <c r="D109" i="49" s="1"/>
  <c r="D56" i="49"/>
  <c r="D62" i="49" s="1"/>
  <c r="D71" i="49" s="1"/>
  <c r="D60" i="49"/>
  <c r="F227" i="49"/>
  <c r="F223" i="49"/>
  <c r="D60" i="50"/>
  <c r="D56" i="50"/>
  <c r="E60" i="52"/>
  <c r="E19" i="52"/>
  <c r="E17" i="52"/>
  <c r="E143" i="53"/>
  <c r="D225" i="43"/>
  <c r="F225" i="44"/>
  <c r="E7" i="45"/>
  <c r="E16" i="45" s="1"/>
  <c r="D20" i="46"/>
  <c r="D21" i="46" s="1"/>
  <c r="D92" i="48"/>
  <c r="D103" i="48"/>
  <c r="D104" i="48" s="1"/>
  <c r="D109" i="48" s="1"/>
  <c r="D248" i="54"/>
  <c r="E17" i="47"/>
  <c r="E20" i="47" s="1"/>
  <c r="F225" i="50"/>
  <c r="F248" i="50"/>
  <c r="C48" i="52"/>
  <c r="E56" i="52"/>
  <c r="E62" i="52" s="1"/>
  <c r="E71" i="52" s="1"/>
  <c r="D227" i="52"/>
  <c r="D223" i="52"/>
  <c r="E17" i="53"/>
  <c r="E60" i="53"/>
  <c r="E103" i="53"/>
  <c r="E104" i="53" s="1"/>
  <c r="E109" i="53" s="1"/>
  <c r="E56" i="53"/>
  <c r="E62" i="53" s="1"/>
  <c r="E71" i="53" s="1"/>
  <c r="E48" i="53"/>
  <c r="E60" i="54"/>
  <c r="E17" i="54"/>
  <c r="E153" i="54"/>
  <c r="E115" i="54" s="1"/>
  <c r="E119" i="54" s="1"/>
  <c r="E259" i="54" s="1"/>
  <c r="E48" i="55"/>
  <c r="D19" i="44"/>
  <c r="D21" i="44" s="1"/>
  <c r="D60" i="44"/>
  <c r="E103" i="47"/>
  <c r="E104" i="47" s="1"/>
  <c r="E109" i="47" s="1"/>
  <c r="D17" i="48"/>
  <c r="D20" i="48" s="1"/>
  <c r="D115" i="48"/>
  <c r="D119" i="48" s="1"/>
  <c r="D259" i="48" s="1"/>
  <c r="D248" i="48"/>
  <c r="D19" i="49"/>
  <c r="E48" i="52"/>
  <c r="D115" i="52"/>
  <c r="D119" i="52" s="1"/>
  <c r="D259" i="52" s="1"/>
  <c r="D248" i="52"/>
  <c r="D103" i="46"/>
  <c r="D104" i="46" s="1"/>
  <c r="D109" i="46" s="1"/>
  <c r="E48" i="48"/>
  <c r="F248" i="48"/>
  <c r="D20" i="49"/>
  <c r="D20" i="50"/>
  <c r="E48" i="51"/>
  <c r="D19" i="52"/>
  <c r="D62" i="52"/>
  <c r="D71" i="52" s="1"/>
  <c r="E103" i="52"/>
  <c r="E104" i="52" s="1"/>
  <c r="E109" i="52" s="1"/>
  <c r="D60" i="54"/>
  <c r="D17" i="54"/>
  <c r="D20" i="54" s="1"/>
  <c r="E56" i="54"/>
  <c r="E62" i="54" s="1"/>
  <c r="E71" i="54" s="1"/>
  <c r="F225" i="54"/>
  <c r="F248" i="54"/>
  <c r="D20" i="44"/>
  <c r="C48" i="48"/>
  <c r="D82" i="48" s="1"/>
  <c r="E143" i="48"/>
  <c r="E153" i="48" s="1"/>
  <c r="E115" i="48" s="1"/>
  <c r="E119" i="48" s="1"/>
  <c r="E259" i="48" s="1"/>
  <c r="D227" i="48"/>
  <c r="D223" i="48"/>
  <c r="D115" i="50"/>
  <c r="D119" i="50" s="1"/>
  <c r="D259" i="50" s="1"/>
  <c r="D223" i="54"/>
  <c r="D227" i="54"/>
  <c r="D19" i="48"/>
  <c r="D21" i="48" s="1"/>
  <c r="E17" i="49"/>
  <c r="E60" i="49"/>
  <c r="E56" i="49"/>
  <c r="E142" i="49"/>
  <c r="F248" i="49"/>
  <c r="E56" i="50"/>
  <c r="E17" i="50"/>
  <c r="E103" i="50" s="1"/>
  <c r="E104" i="50" s="1"/>
  <c r="E109" i="50" s="1"/>
  <c r="E60" i="50"/>
  <c r="C48" i="51"/>
  <c r="F248" i="51"/>
  <c r="F225" i="51"/>
  <c r="D56" i="53"/>
  <c r="D62" i="53" s="1"/>
  <c r="D71" i="53" s="1"/>
  <c r="E153" i="53"/>
  <c r="E115" i="53" s="1"/>
  <c r="E119" i="53" s="1"/>
  <c r="E259" i="53" s="1"/>
  <c r="D20" i="51"/>
  <c r="D115" i="51"/>
  <c r="D119" i="51" s="1"/>
  <c r="D259" i="51" s="1"/>
  <c r="D115" i="53"/>
  <c r="D119" i="53" s="1"/>
  <c r="D259" i="53" s="1"/>
  <c r="D115" i="54"/>
  <c r="D119" i="54" s="1"/>
  <c r="D259" i="54" s="1"/>
  <c r="D115" i="55"/>
  <c r="D119" i="55" s="1"/>
  <c r="D259" i="55" s="1"/>
  <c r="E143" i="55"/>
  <c r="D56" i="56"/>
  <c r="D62" i="56" s="1"/>
  <c r="D71" i="56" s="1"/>
  <c r="F227" i="56"/>
  <c r="F223" i="56"/>
  <c r="E103" i="58"/>
  <c r="E104" i="58" s="1"/>
  <c r="E109" i="58" s="1"/>
  <c r="E30" i="58"/>
  <c r="E20" i="58"/>
  <c r="E92" i="58"/>
  <c r="E19" i="58"/>
  <c r="E21" i="58" s="1"/>
  <c r="E60" i="58"/>
  <c r="E56" i="58"/>
  <c r="E22" i="58"/>
  <c r="E31" i="58"/>
  <c r="D103" i="52"/>
  <c r="D104" i="52" s="1"/>
  <c r="D109" i="52" s="1"/>
  <c r="C48" i="55"/>
  <c r="F225" i="60"/>
  <c r="F248" i="60"/>
  <c r="E17" i="51"/>
  <c r="E20" i="51" s="1"/>
  <c r="D103" i="51"/>
  <c r="D104" i="51" s="1"/>
  <c r="D109" i="51" s="1"/>
  <c r="D20" i="55"/>
  <c r="D62" i="55"/>
  <c r="D71" i="55" s="1"/>
  <c r="D227" i="55"/>
  <c r="D223" i="55"/>
  <c r="E56" i="57"/>
  <c r="E17" i="57"/>
  <c r="E60" i="57"/>
  <c r="D20" i="53"/>
  <c r="D56" i="54"/>
  <c r="D62" i="54" s="1"/>
  <c r="D71" i="54" s="1"/>
  <c r="E17" i="56"/>
  <c r="E20" i="56" s="1"/>
  <c r="E60" i="56"/>
  <c r="E19" i="56"/>
  <c r="E103" i="56"/>
  <c r="E104" i="56" s="1"/>
  <c r="E109" i="56" s="1"/>
  <c r="E56" i="56"/>
  <c r="E62" i="59"/>
  <c r="E71" i="59" s="1"/>
  <c r="B143" i="60"/>
  <c r="E143" i="60" s="1"/>
  <c r="D115" i="60"/>
  <c r="D119" i="60" s="1"/>
  <c r="D259" i="60" s="1"/>
  <c r="D103" i="55"/>
  <c r="D104" i="55" s="1"/>
  <c r="D109" i="55" s="1"/>
  <c r="E48" i="56"/>
  <c r="D56" i="57"/>
  <c r="D17" i="57"/>
  <c r="D60" i="57"/>
  <c r="F225" i="57"/>
  <c r="F248" i="57"/>
  <c r="F225" i="58"/>
  <c r="F248" i="58"/>
  <c r="D19" i="51"/>
  <c r="D20" i="52"/>
  <c r="D17" i="53"/>
  <c r="D103" i="53" s="1"/>
  <c r="D104" i="53" s="1"/>
  <c r="D109" i="53" s="1"/>
  <c r="E48" i="54"/>
  <c r="E142" i="57"/>
  <c r="D248" i="57"/>
  <c r="D225" i="57"/>
  <c r="D225" i="56"/>
  <c r="D248" i="56"/>
  <c r="D115" i="57"/>
  <c r="D119" i="57" s="1"/>
  <c r="D259" i="57" s="1"/>
  <c r="D115" i="58"/>
  <c r="D119" i="58" s="1"/>
  <c r="D259" i="58" s="1"/>
  <c r="B142" i="58"/>
  <c r="E142" i="58" s="1"/>
  <c r="D115" i="56"/>
  <c r="D119" i="56" s="1"/>
  <c r="D259" i="56" s="1"/>
  <c r="D16" i="58"/>
  <c r="C48" i="58"/>
  <c r="D20" i="60"/>
  <c r="D60" i="60"/>
  <c r="D62" i="60" s="1"/>
  <c r="D71" i="60" s="1"/>
  <c r="D19" i="60"/>
  <c r="D17" i="60"/>
  <c r="E48" i="61"/>
  <c r="F225" i="61"/>
  <c r="F248" i="61"/>
  <c r="D248" i="65"/>
  <c r="D225" i="65"/>
  <c r="E48" i="60"/>
  <c r="D103" i="60"/>
  <c r="D104" i="60" s="1"/>
  <c r="D109" i="60" s="1"/>
  <c r="D244" i="60"/>
  <c r="E48" i="64"/>
  <c r="D103" i="69"/>
  <c r="D104" i="69" s="1"/>
  <c r="D109" i="69" s="1"/>
  <c r="E48" i="57"/>
  <c r="E17" i="59"/>
  <c r="D244" i="59"/>
  <c r="E60" i="60"/>
  <c r="E19" i="60"/>
  <c r="E103" i="60"/>
  <c r="E104" i="60" s="1"/>
  <c r="E109" i="60" s="1"/>
  <c r="E56" i="60"/>
  <c r="E62" i="60" s="1"/>
  <c r="E71" i="60" s="1"/>
  <c r="D223" i="61"/>
  <c r="D227" i="61"/>
  <c r="E48" i="58"/>
  <c r="E82" i="58" s="1"/>
  <c r="B143" i="59"/>
  <c r="E143" i="59" s="1"/>
  <c r="D115" i="59"/>
  <c r="D119" i="59" s="1"/>
  <c r="D259" i="59" s="1"/>
  <c r="F223" i="63"/>
  <c r="F227" i="63"/>
  <c r="E56" i="66"/>
  <c r="E62" i="66" s="1"/>
  <c r="E71" i="66" s="1"/>
  <c r="D56" i="58"/>
  <c r="E103" i="61"/>
  <c r="E104" i="61" s="1"/>
  <c r="E109" i="61" s="1"/>
  <c r="E60" i="61"/>
  <c r="E19" i="61"/>
  <c r="E21" i="61" s="1"/>
  <c r="E17" i="61"/>
  <c r="E56" i="61"/>
  <c r="E20" i="61"/>
  <c r="D62" i="61"/>
  <c r="D71" i="61" s="1"/>
  <c r="C48" i="62"/>
  <c r="E48" i="63"/>
  <c r="D17" i="56"/>
  <c r="D225" i="58"/>
  <c r="D62" i="59"/>
  <c r="D71" i="59" s="1"/>
  <c r="E60" i="59"/>
  <c r="D20" i="59"/>
  <c r="E60" i="63"/>
  <c r="E17" i="63"/>
  <c r="E103" i="63" s="1"/>
  <c r="E104" i="63" s="1"/>
  <c r="E109" i="63" s="1"/>
  <c r="E56" i="63"/>
  <c r="E62" i="63" s="1"/>
  <c r="E71" i="63" s="1"/>
  <c r="D119" i="63"/>
  <c r="D259" i="63" s="1"/>
  <c r="D20" i="61"/>
  <c r="E60" i="62"/>
  <c r="E103" i="62"/>
  <c r="E104" i="62" s="1"/>
  <c r="E109" i="62" s="1"/>
  <c r="E17" i="62"/>
  <c r="E19" i="62" s="1"/>
  <c r="E20" i="62"/>
  <c r="F248" i="62"/>
  <c r="F225" i="62"/>
  <c r="D16" i="63"/>
  <c r="D115" i="66"/>
  <c r="D119" i="66" s="1"/>
  <c r="D259" i="66" s="1"/>
  <c r="B142" i="66"/>
  <c r="E142" i="66" s="1"/>
  <c r="D103" i="59"/>
  <c r="D104" i="59" s="1"/>
  <c r="D109" i="59" s="1"/>
  <c r="D103" i="61"/>
  <c r="D104" i="61" s="1"/>
  <c r="D109" i="61" s="1"/>
  <c r="C48" i="61"/>
  <c r="D248" i="64"/>
  <c r="D225" i="64"/>
  <c r="F225" i="59"/>
  <c r="D115" i="61"/>
  <c r="D119" i="61" s="1"/>
  <c r="D259" i="61" s="1"/>
  <c r="D60" i="62"/>
  <c r="D62" i="62" s="1"/>
  <c r="D71" i="62" s="1"/>
  <c r="D19" i="62"/>
  <c r="D21" i="62" s="1"/>
  <c r="D92" i="62"/>
  <c r="D103" i="62"/>
  <c r="D104" i="62" s="1"/>
  <c r="D109" i="62" s="1"/>
  <c r="D31" i="62"/>
  <c r="D103" i="64"/>
  <c r="D104" i="64" s="1"/>
  <c r="D109" i="64" s="1"/>
  <c r="D62" i="64"/>
  <c r="D71" i="64" s="1"/>
  <c r="D56" i="68"/>
  <c r="D62" i="68" s="1"/>
  <c r="D71" i="68" s="1"/>
  <c r="B142" i="60"/>
  <c r="E142" i="60" s="1"/>
  <c r="E153" i="60" s="1"/>
  <c r="E115" i="60" s="1"/>
  <c r="E119" i="60" s="1"/>
  <c r="E259" i="60" s="1"/>
  <c r="D60" i="61"/>
  <c r="D19" i="59"/>
  <c r="E48" i="62"/>
  <c r="E56" i="62"/>
  <c r="D115" i="62"/>
  <c r="D119" i="62" s="1"/>
  <c r="D259" i="62" s="1"/>
  <c r="B144" i="62"/>
  <c r="E144" i="62" s="1"/>
  <c r="E153" i="62" s="1"/>
  <c r="E115" i="62" s="1"/>
  <c r="E119" i="62" s="1"/>
  <c r="E259" i="62" s="1"/>
  <c r="E103" i="64"/>
  <c r="E104" i="64" s="1"/>
  <c r="E109" i="64" s="1"/>
  <c r="F248" i="65"/>
  <c r="F225" i="65"/>
  <c r="E48" i="67"/>
  <c r="D248" i="67"/>
  <c r="D225" i="67"/>
  <c r="B144" i="61"/>
  <c r="E144" i="61" s="1"/>
  <c r="F223" i="70"/>
  <c r="F227" i="70"/>
  <c r="D244" i="63"/>
  <c r="F248" i="64"/>
  <c r="F225" i="64"/>
  <c r="F227" i="67"/>
  <c r="F223" i="67"/>
  <c r="E62" i="68"/>
  <c r="E71" i="68" s="1"/>
  <c r="D115" i="69"/>
  <c r="D119" i="69" s="1"/>
  <c r="D259" i="69" s="1"/>
  <c r="D248" i="69"/>
  <c r="D225" i="69"/>
  <c r="E56" i="64"/>
  <c r="E62" i="64" s="1"/>
  <c r="E71" i="64" s="1"/>
  <c r="D115" i="64"/>
  <c r="D119" i="64" s="1"/>
  <c r="D259" i="64" s="1"/>
  <c r="D248" i="66"/>
  <c r="D225" i="66"/>
  <c r="D20" i="64"/>
  <c r="D60" i="64"/>
  <c r="D19" i="64"/>
  <c r="B143" i="64"/>
  <c r="E143" i="64" s="1"/>
  <c r="E17" i="67"/>
  <c r="E103" i="67" s="1"/>
  <c r="E104" i="67" s="1"/>
  <c r="E109" i="67" s="1"/>
  <c r="E60" i="67"/>
  <c r="E56" i="67"/>
  <c r="E62" i="67" s="1"/>
  <c r="E71" i="67" s="1"/>
  <c r="E20" i="67"/>
  <c r="E19" i="64"/>
  <c r="E21" i="64" s="1"/>
  <c r="D16" i="65"/>
  <c r="E7" i="65"/>
  <c r="E16" i="65" s="1"/>
  <c r="D115" i="65"/>
  <c r="D119" i="65" s="1"/>
  <c r="D259" i="65" s="1"/>
  <c r="E48" i="69"/>
  <c r="E20" i="66"/>
  <c r="E103" i="66"/>
  <c r="E104" i="66" s="1"/>
  <c r="E109" i="66" s="1"/>
  <c r="E19" i="66"/>
  <c r="D17" i="68"/>
  <c r="F248" i="69"/>
  <c r="F225" i="69"/>
  <c r="E48" i="66"/>
  <c r="B144" i="66"/>
  <c r="E144" i="66" s="1"/>
  <c r="D248" i="68"/>
  <c r="D225" i="68"/>
  <c r="D60" i="69"/>
  <c r="D19" i="69"/>
  <c r="D20" i="69"/>
  <c r="D17" i="69"/>
  <c r="E153" i="69"/>
  <c r="E115" i="69" s="1"/>
  <c r="E119" i="69" s="1"/>
  <c r="E259" i="69" s="1"/>
  <c r="D248" i="70"/>
  <c r="D225" i="70"/>
  <c r="D103" i="66"/>
  <c r="D104" i="66" s="1"/>
  <c r="D109" i="66" s="1"/>
  <c r="C48" i="68"/>
  <c r="F223" i="68"/>
  <c r="E48" i="68"/>
  <c r="B142" i="64"/>
  <c r="E142" i="64" s="1"/>
  <c r="E48" i="65"/>
  <c r="F227" i="66"/>
  <c r="F223" i="66"/>
  <c r="D17" i="67"/>
  <c r="D60" i="67"/>
  <c r="B143" i="68"/>
  <c r="E143" i="68" s="1"/>
  <c r="D62" i="69"/>
  <c r="D71" i="69" s="1"/>
  <c r="D56" i="67"/>
  <c r="D62" i="67" s="1"/>
  <c r="D71" i="67" s="1"/>
  <c r="D115" i="67"/>
  <c r="D119" i="67" s="1"/>
  <c r="D259" i="67" s="1"/>
  <c r="F227" i="68"/>
  <c r="E62" i="69"/>
  <c r="E71" i="69" s="1"/>
  <c r="C48" i="69"/>
  <c r="D16" i="70"/>
  <c r="E7" i="70"/>
  <c r="E16" i="70" s="1"/>
  <c r="D103" i="71"/>
  <c r="D104" i="71" s="1"/>
  <c r="D109" i="71" s="1"/>
  <c r="D17" i="71"/>
  <c r="D60" i="71"/>
  <c r="D20" i="66"/>
  <c r="E17" i="68"/>
  <c r="E60" i="68"/>
  <c r="E19" i="68"/>
  <c r="E48" i="70"/>
  <c r="E17" i="71"/>
  <c r="E20" i="71"/>
  <c r="E60" i="71"/>
  <c r="E19" i="71"/>
  <c r="E103" i="71"/>
  <c r="E104" i="71" s="1"/>
  <c r="E109" i="71" s="1"/>
  <c r="E56" i="71"/>
  <c r="D248" i="71"/>
  <c r="D225" i="71"/>
  <c r="D115" i="68"/>
  <c r="D119" i="68" s="1"/>
  <c r="D259" i="68" s="1"/>
  <c r="E103" i="69"/>
  <c r="E104" i="69" s="1"/>
  <c r="E109" i="69" s="1"/>
  <c r="E20" i="69"/>
  <c r="E60" i="69"/>
  <c r="E19" i="69"/>
  <c r="E143" i="71"/>
  <c r="D56" i="71"/>
  <c r="F227" i="71"/>
  <c r="F223" i="71"/>
  <c r="D115" i="70"/>
  <c r="D119" i="70" s="1"/>
  <c r="D259" i="70" s="1"/>
  <c r="D7" i="31"/>
  <c r="D7" i="30"/>
  <c r="E153" i="102" l="1"/>
  <c r="E115" i="102" s="1"/>
  <c r="E119" i="102" s="1"/>
  <c r="E259" i="102" s="1"/>
  <c r="E153" i="87"/>
  <c r="E115" i="87" s="1"/>
  <c r="E119" i="87" s="1"/>
  <c r="E259" i="87" s="1"/>
  <c r="E153" i="85"/>
  <c r="E115" i="85" s="1"/>
  <c r="E119" i="85" s="1"/>
  <c r="E259" i="85" s="1"/>
  <c r="E153" i="83"/>
  <c r="E115" i="83" s="1"/>
  <c r="E119" i="83" s="1"/>
  <c r="E259" i="83" s="1"/>
  <c r="E153" i="81"/>
  <c r="E115" i="81" s="1"/>
  <c r="E119" i="81" s="1"/>
  <c r="E259" i="81" s="1"/>
  <c r="E153" i="78"/>
  <c r="E115" i="78" s="1"/>
  <c r="E119" i="78" s="1"/>
  <c r="E259" i="78" s="1"/>
  <c r="E153" i="65"/>
  <c r="E115" i="65" s="1"/>
  <c r="E119" i="65" s="1"/>
  <c r="E259" i="65" s="1"/>
  <c r="E153" i="50"/>
  <c r="E115" i="50" s="1"/>
  <c r="E119" i="50" s="1"/>
  <c r="E259" i="50" s="1"/>
  <c r="E153" i="49"/>
  <c r="E115" i="49" s="1"/>
  <c r="E119" i="49" s="1"/>
  <c r="E259" i="49" s="1"/>
  <c r="E153" i="63"/>
  <c r="E115" i="63" s="1"/>
  <c r="E119" i="63" s="1"/>
  <c r="E259" i="63" s="1"/>
  <c r="E153" i="73"/>
  <c r="E115" i="73" s="1"/>
  <c r="E119" i="73" s="1"/>
  <c r="E259" i="73" s="1"/>
  <c r="E153" i="43"/>
  <c r="E115" i="43" s="1"/>
  <c r="E119" i="43" s="1"/>
  <c r="E259" i="43" s="1"/>
  <c r="E153" i="101"/>
  <c r="E115" i="101" s="1"/>
  <c r="E119" i="101" s="1"/>
  <c r="E259" i="101" s="1"/>
  <c r="E153" i="82"/>
  <c r="E115" i="82" s="1"/>
  <c r="E119" i="82" s="1"/>
  <c r="E259" i="82" s="1"/>
  <c r="E153" i="86"/>
  <c r="E115" i="86" s="1"/>
  <c r="E119" i="86" s="1"/>
  <c r="E259" i="86" s="1"/>
  <c r="E153" i="71"/>
  <c r="E115" i="71" s="1"/>
  <c r="E119" i="71" s="1"/>
  <c r="E259" i="71" s="1"/>
  <c r="E153" i="93"/>
  <c r="E115" i="93" s="1"/>
  <c r="E119" i="93" s="1"/>
  <c r="E259" i="93" s="1"/>
  <c r="E153" i="103"/>
  <c r="E115" i="103" s="1"/>
  <c r="E119" i="103" s="1"/>
  <c r="E259" i="103" s="1"/>
  <c r="E153" i="89"/>
  <c r="E115" i="89" s="1"/>
  <c r="E119" i="89" s="1"/>
  <c r="E259" i="89" s="1"/>
  <c r="E153" i="76"/>
  <c r="E115" i="76" s="1"/>
  <c r="E119" i="76" s="1"/>
  <c r="E259" i="76" s="1"/>
  <c r="E153" i="98"/>
  <c r="E115" i="98" s="1"/>
  <c r="E119" i="98" s="1"/>
  <c r="E259" i="98" s="1"/>
  <c r="E153" i="91"/>
  <c r="E115" i="91" s="1"/>
  <c r="E119" i="91" s="1"/>
  <c r="E259" i="91" s="1"/>
  <c r="E153" i="67"/>
  <c r="E115" i="67" s="1"/>
  <c r="E119" i="67" s="1"/>
  <c r="E259" i="67" s="1"/>
  <c r="E153" i="70"/>
  <c r="E115" i="70" s="1"/>
  <c r="E119" i="70" s="1"/>
  <c r="E259" i="70" s="1"/>
  <c r="E153" i="68"/>
  <c r="E115" i="68" s="1"/>
  <c r="E119" i="68" s="1"/>
  <c r="E259" i="68" s="1"/>
  <c r="E153" i="56"/>
  <c r="E115" i="56" s="1"/>
  <c r="E119" i="56" s="1"/>
  <c r="E259" i="56" s="1"/>
  <c r="E153" i="61"/>
  <c r="E115" i="61" s="1"/>
  <c r="E119" i="61" s="1"/>
  <c r="E259" i="61" s="1"/>
  <c r="E153" i="55"/>
  <c r="E115" i="55" s="1"/>
  <c r="E119" i="55" s="1"/>
  <c r="E259" i="55" s="1"/>
  <c r="E153" i="66"/>
  <c r="E115" i="66" s="1"/>
  <c r="E119" i="66" s="1"/>
  <c r="E259" i="66" s="1"/>
  <c r="E153" i="57"/>
  <c r="E115" i="57" s="1"/>
  <c r="E119" i="57" s="1"/>
  <c r="E259" i="57" s="1"/>
  <c r="E153" i="51"/>
  <c r="E115" i="51" s="1"/>
  <c r="E119" i="51" s="1"/>
  <c r="E259" i="51" s="1"/>
  <c r="K42" i="104"/>
  <c r="J38" i="104"/>
  <c r="D227" i="51"/>
  <c r="D227" i="44"/>
  <c r="D223" i="44"/>
  <c r="K38" i="104"/>
  <c r="D227" i="84"/>
  <c r="D223" i="84"/>
  <c r="D92" i="101"/>
  <c r="D22" i="101"/>
  <c r="D23" i="101" s="1"/>
  <c r="D83" i="101" s="1"/>
  <c r="D21" i="100"/>
  <c r="D82" i="100"/>
  <c r="D92" i="100"/>
  <c r="D22" i="95"/>
  <c r="D23" i="95"/>
  <c r="D31" i="95"/>
  <c r="D92" i="69"/>
  <c r="D21" i="69"/>
  <c r="D82" i="69"/>
  <c r="D21" i="49"/>
  <c r="D255" i="95"/>
  <c r="D81" i="95"/>
  <c r="E22" i="87"/>
  <c r="D44" i="102"/>
  <c r="D46" i="102"/>
  <c r="D41" i="102"/>
  <c r="D47" i="102"/>
  <c r="D43" i="102"/>
  <c r="D45" i="102"/>
  <c r="D40" i="102"/>
  <c r="D32" i="102"/>
  <c r="D42" i="102"/>
  <c r="E22" i="84"/>
  <c r="E21" i="101"/>
  <c r="E92" i="101" s="1"/>
  <c r="D78" i="102"/>
  <c r="D81" i="102"/>
  <c r="D83" i="102"/>
  <c r="D79" i="102"/>
  <c r="D80" i="102" s="1"/>
  <c r="D255" i="102"/>
  <c r="E31" i="100"/>
  <c r="E92" i="97"/>
  <c r="E32" i="91"/>
  <c r="D62" i="103"/>
  <c r="D71" i="103" s="1"/>
  <c r="E22" i="101"/>
  <c r="E23" i="101" s="1"/>
  <c r="D44" i="101"/>
  <c r="D46" i="101"/>
  <c r="D41" i="101"/>
  <c r="D47" i="101"/>
  <c r="D43" i="101"/>
  <c r="D45" i="101"/>
  <c r="D40" i="101"/>
  <c r="D32" i="101"/>
  <c r="E30" i="101"/>
  <c r="D60" i="97"/>
  <c r="D19" i="97"/>
  <c r="D103" i="97"/>
  <c r="D104" i="97" s="1"/>
  <c r="D109" i="97" s="1"/>
  <c r="D62" i="97"/>
  <c r="D71" i="97" s="1"/>
  <c r="D17" i="97"/>
  <c r="D20" i="97"/>
  <c r="F227" i="97"/>
  <c r="F223" i="97"/>
  <c r="F227" i="95"/>
  <c r="F223" i="95"/>
  <c r="D30" i="100"/>
  <c r="D92" i="95"/>
  <c r="D248" i="94"/>
  <c r="D225" i="94"/>
  <c r="F227" i="92"/>
  <c r="F223" i="92"/>
  <c r="D62" i="93"/>
  <c r="D71" i="93" s="1"/>
  <c r="D20" i="91"/>
  <c r="E21" i="97"/>
  <c r="D20" i="87"/>
  <c r="D30" i="87" s="1"/>
  <c r="D103" i="95"/>
  <c r="D104" i="95" s="1"/>
  <c r="D109" i="95" s="1"/>
  <c r="D31" i="88"/>
  <c r="D62" i="79"/>
  <c r="D71" i="79" s="1"/>
  <c r="E21" i="87"/>
  <c r="E92" i="87" s="1"/>
  <c r="E62" i="83"/>
  <c r="E71" i="83" s="1"/>
  <c r="E103" i="88"/>
  <c r="E104" i="88" s="1"/>
  <c r="E109" i="88" s="1"/>
  <c r="D227" i="83"/>
  <c r="D223" i="83"/>
  <c r="E60" i="81"/>
  <c r="E19" i="81"/>
  <c r="E21" i="81" s="1"/>
  <c r="E20" i="81"/>
  <c r="E31" i="81"/>
  <c r="E56" i="81"/>
  <c r="E22" i="81"/>
  <c r="E23" i="81" s="1"/>
  <c r="E17" i="81"/>
  <c r="E30" i="81"/>
  <c r="E92" i="81"/>
  <c r="E103" i="81"/>
  <c r="E104" i="81" s="1"/>
  <c r="E109" i="81" s="1"/>
  <c r="D227" i="77"/>
  <c r="D223" i="77"/>
  <c r="D227" i="78"/>
  <c r="D223" i="78"/>
  <c r="F227" i="74"/>
  <c r="F223" i="74"/>
  <c r="E60" i="75"/>
  <c r="E19" i="75"/>
  <c r="E103" i="75"/>
  <c r="E104" i="75" s="1"/>
  <c r="E109" i="75" s="1"/>
  <c r="E56" i="75"/>
  <c r="E17" i="75"/>
  <c r="E62" i="74"/>
  <c r="E71" i="74" s="1"/>
  <c r="E19" i="78"/>
  <c r="E19" i="76"/>
  <c r="E69" i="93"/>
  <c r="F42" i="93"/>
  <c r="F45" i="93"/>
  <c r="F41" i="93"/>
  <c r="F43" i="93"/>
  <c r="F227" i="103"/>
  <c r="F223" i="103"/>
  <c r="F227" i="100"/>
  <c r="F223" i="100"/>
  <c r="E82" i="101"/>
  <c r="E153" i="96"/>
  <c r="E115" i="96" s="1"/>
  <c r="E119" i="96" s="1"/>
  <c r="E259" i="96" s="1"/>
  <c r="D20" i="93"/>
  <c r="D21" i="93" s="1"/>
  <c r="E22" i="93"/>
  <c r="E23" i="93" s="1"/>
  <c r="D22" i="88"/>
  <c r="D23" i="88" s="1"/>
  <c r="D31" i="87"/>
  <c r="F227" i="87"/>
  <c r="F223" i="87"/>
  <c r="E19" i="83"/>
  <c r="F223" i="81"/>
  <c r="F227" i="81"/>
  <c r="F227" i="89"/>
  <c r="F223" i="89"/>
  <c r="E21" i="84"/>
  <c r="E23" i="84" s="1"/>
  <c r="D31" i="80"/>
  <c r="D227" i="85"/>
  <c r="D223" i="85"/>
  <c r="D17" i="81"/>
  <c r="D62" i="81"/>
  <c r="D71" i="81" s="1"/>
  <c r="D60" i="81"/>
  <c r="D227" i="91"/>
  <c r="D223" i="91"/>
  <c r="D227" i="82"/>
  <c r="D223" i="82"/>
  <c r="D17" i="75"/>
  <c r="D20" i="75"/>
  <c r="D60" i="75"/>
  <c r="D19" i="75"/>
  <c r="D103" i="75"/>
  <c r="D104" i="75" s="1"/>
  <c r="D109" i="75" s="1"/>
  <c r="D21" i="77"/>
  <c r="D92" i="77" s="1"/>
  <c r="E103" i="80"/>
  <c r="E104" i="80" s="1"/>
  <c r="E109" i="80" s="1"/>
  <c r="F227" i="82"/>
  <c r="F223" i="82"/>
  <c r="F227" i="76"/>
  <c r="F223" i="76"/>
  <c r="E19" i="103"/>
  <c r="D62" i="102"/>
  <c r="D71" i="102" s="1"/>
  <c r="E31" i="101"/>
  <c r="D19" i="98"/>
  <c r="D248" i="99"/>
  <c r="D225" i="99"/>
  <c r="E22" i="100"/>
  <c r="E23" i="100"/>
  <c r="E153" i="94"/>
  <c r="E115" i="94" s="1"/>
  <c r="E119" i="94" s="1"/>
  <c r="E259" i="94" s="1"/>
  <c r="D227" i="97"/>
  <c r="D223" i="97"/>
  <c r="D22" i="100"/>
  <c r="D23" i="100" s="1"/>
  <c r="E153" i="95"/>
  <c r="E115" i="95" s="1"/>
  <c r="E119" i="95" s="1"/>
  <c r="E259" i="95" s="1"/>
  <c r="F47" i="93"/>
  <c r="F46" i="93"/>
  <c r="D103" i="91"/>
  <c r="D104" i="91" s="1"/>
  <c r="D109" i="91" s="1"/>
  <c r="E82" i="91"/>
  <c r="E62" i="90"/>
  <c r="E71" i="90" s="1"/>
  <c r="D103" i="90"/>
  <c r="D104" i="90" s="1"/>
  <c r="D109" i="90" s="1"/>
  <c r="D248" i="87"/>
  <c r="D225" i="87"/>
  <c r="F227" i="90"/>
  <c r="F223" i="90"/>
  <c r="D103" i="87"/>
  <c r="D104" i="87" s="1"/>
  <c r="D109" i="87" s="1"/>
  <c r="D21" i="86"/>
  <c r="D30" i="86" s="1"/>
  <c r="D21" i="83"/>
  <c r="D82" i="83" s="1"/>
  <c r="E30" i="84"/>
  <c r="E19" i="88"/>
  <c r="D115" i="84"/>
  <c r="D119" i="84" s="1"/>
  <c r="D259" i="84" s="1"/>
  <c r="D22" i="80"/>
  <c r="D20" i="78"/>
  <c r="D19" i="78"/>
  <c r="E20" i="80"/>
  <c r="E21" i="80" s="1"/>
  <c r="D227" i="89"/>
  <c r="D223" i="89"/>
  <c r="D17" i="89"/>
  <c r="D20" i="89" s="1"/>
  <c r="D60" i="89"/>
  <c r="E20" i="103"/>
  <c r="D42" i="101"/>
  <c r="E62" i="101"/>
  <c r="E71" i="101" s="1"/>
  <c r="E19" i="102"/>
  <c r="D227" i="100"/>
  <c r="D223" i="100"/>
  <c r="E20" i="95"/>
  <c r="E17" i="95"/>
  <c r="E103" i="95"/>
  <c r="E104" i="95" s="1"/>
  <c r="E109" i="95" s="1"/>
  <c r="E60" i="95"/>
  <c r="E56" i="95"/>
  <c r="D19" i="99"/>
  <c r="F40" i="93"/>
  <c r="D20" i="92"/>
  <c r="E92" i="91"/>
  <c r="F227" i="88"/>
  <c r="F223" i="88"/>
  <c r="E31" i="97"/>
  <c r="F227" i="84"/>
  <c r="F223" i="84"/>
  <c r="E31" i="85"/>
  <c r="E17" i="85"/>
  <c r="E22" i="85" s="1"/>
  <c r="E23" i="85" s="1"/>
  <c r="E60" i="85"/>
  <c r="E19" i="85"/>
  <c r="E21" i="85" s="1"/>
  <c r="E92" i="85"/>
  <c r="E56" i="85"/>
  <c r="E62" i="85" s="1"/>
  <c r="E71" i="85" s="1"/>
  <c r="E103" i="85"/>
  <c r="E104" i="85" s="1"/>
  <c r="E109" i="85" s="1"/>
  <c r="E20" i="85"/>
  <c r="E30" i="85"/>
  <c r="E153" i="90"/>
  <c r="E115" i="90" s="1"/>
  <c r="E119" i="90" s="1"/>
  <c r="E259" i="90" s="1"/>
  <c r="E82" i="87"/>
  <c r="E103" i="83"/>
  <c r="E104" i="83" s="1"/>
  <c r="E109" i="83" s="1"/>
  <c r="D248" i="79"/>
  <c r="D225" i="79"/>
  <c r="D21" i="84"/>
  <c r="E31" i="87"/>
  <c r="F227" i="83"/>
  <c r="F223" i="83"/>
  <c r="E92" i="84"/>
  <c r="D23" i="80"/>
  <c r="E153" i="84"/>
  <c r="E115" i="84" s="1"/>
  <c r="E119" i="84" s="1"/>
  <c r="E259" i="84" s="1"/>
  <c r="E103" i="82"/>
  <c r="E104" i="82" s="1"/>
  <c r="E109" i="82" s="1"/>
  <c r="E30" i="82"/>
  <c r="E20" i="82"/>
  <c r="E23" i="82"/>
  <c r="E17" i="82"/>
  <c r="E82" i="82" s="1"/>
  <c r="E60" i="82"/>
  <c r="E62" i="82" s="1"/>
  <c r="E71" i="82" s="1"/>
  <c r="E22" i="82"/>
  <c r="E19" i="82"/>
  <c r="E21" i="82" s="1"/>
  <c r="E92" i="82"/>
  <c r="D62" i="77"/>
  <c r="D71" i="77" s="1"/>
  <c r="D103" i="82"/>
  <c r="D104" i="82" s="1"/>
  <c r="D109" i="82" s="1"/>
  <c r="D20" i="82"/>
  <c r="D21" i="82" s="1"/>
  <c r="D30" i="80"/>
  <c r="D23" i="76"/>
  <c r="D19" i="74"/>
  <c r="D103" i="74"/>
  <c r="D104" i="74" s="1"/>
  <c r="D109" i="74" s="1"/>
  <c r="D21" i="73"/>
  <c r="E20" i="74"/>
  <c r="D227" i="74"/>
  <c r="D223" i="74"/>
  <c r="E19" i="74"/>
  <c r="D227" i="73"/>
  <c r="D223" i="73"/>
  <c r="E153" i="74"/>
  <c r="E115" i="74" s="1"/>
  <c r="E119" i="74" s="1"/>
  <c r="E259" i="74" s="1"/>
  <c r="E103" i="76"/>
  <c r="E104" i="76" s="1"/>
  <c r="E109" i="76" s="1"/>
  <c r="E62" i="80"/>
  <c r="E71" i="80" s="1"/>
  <c r="D223" i="75"/>
  <c r="D227" i="75"/>
  <c r="D83" i="103"/>
  <c r="D79" i="103"/>
  <c r="D80" i="103" s="1"/>
  <c r="D81" i="103"/>
  <c r="D255" i="103"/>
  <c r="E21" i="100"/>
  <c r="E30" i="100" s="1"/>
  <c r="E32" i="100" s="1"/>
  <c r="D31" i="100"/>
  <c r="D82" i="95"/>
  <c r="F227" i="93"/>
  <c r="F223" i="93"/>
  <c r="D227" i="92"/>
  <c r="D223" i="92"/>
  <c r="E22" i="91"/>
  <c r="E23" i="91" s="1"/>
  <c r="D103" i="93"/>
  <c r="D104" i="93" s="1"/>
  <c r="D109" i="93" s="1"/>
  <c r="D92" i="88"/>
  <c r="D227" i="86"/>
  <c r="D223" i="86"/>
  <c r="D20" i="85"/>
  <c r="D60" i="85"/>
  <c r="D62" i="85" s="1"/>
  <c r="D71" i="85" s="1"/>
  <c r="D17" i="85"/>
  <c r="D19" i="85" s="1"/>
  <c r="D19" i="90"/>
  <c r="E60" i="94"/>
  <c r="E19" i="94"/>
  <c r="E17" i="94"/>
  <c r="E20" i="94" s="1"/>
  <c r="E56" i="94"/>
  <c r="E62" i="94" s="1"/>
  <c r="E71" i="94" s="1"/>
  <c r="E60" i="77"/>
  <c r="E19" i="77"/>
  <c r="E17" i="77"/>
  <c r="E56" i="77"/>
  <c r="D115" i="83"/>
  <c r="D119" i="83" s="1"/>
  <c r="D259" i="83" s="1"/>
  <c r="D60" i="79"/>
  <c r="D17" i="79"/>
  <c r="D227" i="90"/>
  <c r="D223" i="90"/>
  <c r="D82" i="80"/>
  <c r="E20" i="76"/>
  <c r="E20" i="73"/>
  <c r="E19" i="73"/>
  <c r="D103" i="96"/>
  <c r="D104" i="96" s="1"/>
  <c r="D109" i="96" s="1"/>
  <c r="D20" i="96"/>
  <c r="D60" i="96"/>
  <c r="D19" i="96"/>
  <c r="D17" i="96"/>
  <c r="D81" i="101"/>
  <c r="D248" i="101"/>
  <c r="D225" i="101"/>
  <c r="E60" i="99"/>
  <c r="E19" i="99"/>
  <c r="E21" i="99" s="1"/>
  <c r="E56" i="99"/>
  <c r="E17" i="99"/>
  <c r="E82" i="99" s="1"/>
  <c r="E20" i="99"/>
  <c r="D45" i="103"/>
  <c r="D40" i="103"/>
  <c r="D44" i="103"/>
  <c r="D46" i="103"/>
  <c r="D41" i="103"/>
  <c r="D43" i="103"/>
  <c r="D47" i="103"/>
  <c r="D32" i="103"/>
  <c r="D30" i="95"/>
  <c r="D83" i="95" s="1"/>
  <c r="D19" i="91"/>
  <c r="D23" i="86"/>
  <c r="D22" i="86"/>
  <c r="D21" i="87"/>
  <c r="D22" i="87" s="1"/>
  <c r="D23" i="87" s="1"/>
  <c r="D60" i="94"/>
  <c r="D19" i="94"/>
  <c r="D103" i="94"/>
  <c r="D104" i="94" s="1"/>
  <c r="D109" i="94" s="1"/>
  <c r="D17" i="94"/>
  <c r="E31" i="84"/>
  <c r="E20" i="88"/>
  <c r="E82" i="84"/>
  <c r="F223" i="79"/>
  <c r="F227" i="79"/>
  <c r="D45" i="76"/>
  <c r="D40" i="76"/>
  <c r="D48" i="76" s="1"/>
  <c r="D70" i="76" s="1"/>
  <c r="D46" i="76"/>
  <c r="D41" i="76"/>
  <c r="D43" i="76"/>
  <c r="D44" i="76"/>
  <c r="D47" i="76"/>
  <c r="D32" i="76"/>
  <c r="E17" i="79"/>
  <c r="E103" i="79" s="1"/>
  <c r="E104" i="79" s="1"/>
  <c r="E109" i="79" s="1"/>
  <c r="E60" i="79"/>
  <c r="E62" i="79" s="1"/>
  <c r="E71" i="79" s="1"/>
  <c r="E19" i="79"/>
  <c r="E21" i="86"/>
  <c r="E31" i="86" s="1"/>
  <c r="D223" i="103"/>
  <c r="D227" i="103"/>
  <c r="D82" i="103"/>
  <c r="E21" i="98"/>
  <c r="D227" i="102"/>
  <c r="D223" i="102"/>
  <c r="E82" i="97"/>
  <c r="E103" i="100"/>
  <c r="E104" i="100" s="1"/>
  <c r="E109" i="100" s="1"/>
  <c r="E17" i="96"/>
  <c r="E20" i="96"/>
  <c r="E60" i="96"/>
  <c r="E62" i="96" s="1"/>
  <c r="E71" i="96" s="1"/>
  <c r="F223" i="101"/>
  <c r="F227" i="101"/>
  <c r="F227" i="94"/>
  <c r="F223" i="94"/>
  <c r="F44" i="93"/>
  <c r="E21" i="92"/>
  <c r="D30" i="88"/>
  <c r="D20" i="83"/>
  <c r="E19" i="90"/>
  <c r="D82" i="88"/>
  <c r="E103" i="84"/>
  <c r="E104" i="84" s="1"/>
  <c r="E109" i="84" s="1"/>
  <c r="E82" i="81"/>
  <c r="D62" i="78"/>
  <c r="D71" i="78" s="1"/>
  <c r="E17" i="89"/>
  <c r="E20" i="89"/>
  <c r="E60" i="89"/>
  <c r="E56" i="89"/>
  <c r="E62" i="89" s="1"/>
  <c r="E71" i="89" s="1"/>
  <c r="D62" i="76"/>
  <c r="D71" i="76" s="1"/>
  <c r="D92" i="86"/>
  <c r="E62" i="78"/>
  <c r="E71" i="78" s="1"/>
  <c r="F227" i="73"/>
  <c r="F223" i="73"/>
  <c r="E103" i="73"/>
  <c r="E104" i="73" s="1"/>
  <c r="E109" i="73" s="1"/>
  <c r="E21" i="62"/>
  <c r="E92" i="62" s="1"/>
  <c r="E30" i="62"/>
  <c r="D21" i="41"/>
  <c r="D23" i="41" s="1"/>
  <c r="D92" i="41"/>
  <c r="D22" i="46"/>
  <c r="D31" i="46"/>
  <c r="E23" i="42"/>
  <c r="D22" i="47"/>
  <c r="E21" i="60"/>
  <c r="E31" i="60" s="1"/>
  <c r="D227" i="47"/>
  <c r="D223" i="47"/>
  <c r="E62" i="71"/>
  <c r="E71" i="71" s="1"/>
  <c r="E30" i="71"/>
  <c r="D19" i="71"/>
  <c r="D19" i="67"/>
  <c r="E19" i="67"/>
  <c r="E62" i="62"/>
  <c r="E71" i="62" s="1"/>
  <c r="E19" i="63"/>
  <c r="D21" i="66"/>
  <c r="D30" i="66" s="1"/>
  <c r="E30" i="61"/>
  <c r="D21" i="61"/>
  <c r="D82" i="61" s="1"/>
  <c r="E103" i="59"/>
  <c r="E104" i="59" s="1"/>
  <c r="E109" i="59" s="1"/>
  <c r="D248" i="60"/>
  <c r="D225" i="60"/>
  <c r="D223" i="65"/>
  <c r="D227" i="65"/>
  <c r="F227" i="58"/>
  <c r="F223" i="58"/>
  <c r="E62" i="58"/>
  <c r="E71" i="58" s="1"/>
  <c r="D20" i="57"/>
  <c r="E20" i="50"/>
  <c r="E20" i="49"/>
  <c r="E19" i="47"/>
  <c r="D19" i="54"/>
  <c r="D227" i="43"/>
  <c r="D223" i="43"/>
  <c r="D103" i="50"/>
  <c r="D104" i="50" s="1"/>
  <c r="D109" i="50" s="1"/>
  <c r="D92" i="49"/>
  <c r="D82" i="46"/>
  <c r="E103" i="43"/>
  <c r="E104" i="43" s="1"/>
  <c r="E109" i="43" s="1"/>
  <c r="E21" i="42"/>
  <c r="E30" i="42" s="1"/>
  <c r="D103" i="45"/>
  <c r="D104" i="45" s="1"/>
  <c r="D109" i="45" s="1"/>
  <c r="D82" i="47"/>
  <c r="D31" i="44"/>
  <c r="D248" i="63"/>
  <c r="D225" i="63"/>
  <c r="E31" i="64"/>
  <c r="F227" i="60"/>
  <c r="F223" i="60"/>
  <c r="D20" i="43"/>
  <c r="E22" i="71"/>
  <c r="D20" i="71"/>
  <c r="D227" i="68"/>
  <c r="D223" i="68"/>
  <c r="F227" i="69"/>
  <c r="F223" i="69"/>
  <c r="D103" i="68"/>
  <c r="D104" i="68" s="1"/>
  <c r="D109" i="68" s="1"/>
  <c r="D21" i="64"/>
  <c r="D30" i="64" s="1"/>
  <c r="E22" i="64"/>
  <c r="E23" i="64" s="1"/>
  <c r="D223" i="67"/>
  <c r="D227" i="67"/>
  <c r="D60" i="63"/>
  <c r="D56" i="63"/>
  <c r="D62" i="63" s="1"/>
  <c r="D71" i="63" s="1"/>
  <c r="D17" i="63"/>
  <c r="D20" i="63" s="1"/>
  <c r="E153" i="58"/>
  <c r="E115" i="58" s="1"/>
  <c r="E119" i="58" s="1"/>
  <c r="E259" i="58" s="1"/>
  <c r="E62" i="57"/>
  <c r="E71" i="57" s="1"/>
  <c r="E23" i="58"/>
  <c r="D30" i="49"/>
  <c r="D30" i="48"/>
  <c r="E19" i="53"/>
  <c r="F227" i="50"/>
  <c r="F223" i="50"/>
  <c r="E20" i="59"/>
  <c r="D30" i="46"/>
  <c r="E20" i="52"/>
  <c r="F227" i="43"/>
  <c r="F223" i="43"/>
  <c r="D103" i="43"/>
  <c r="D104" i="43" s="1"/>
  <c r="D109" i="43" s="1"/>
  <c r="E31" i="42"/>
  <c r="D227" i="49"/>
  <c r="D223" i="49"/>
  <c r="D21" i="42"/>
  <c r="D19" i="45"/>
  <c r="E20" i="44"/>
  <c r="E92" i="44" s="1"/>
  <c r="E103" i="42"/>
  <c r="E104" i="42" s="1"/>
  <c r="E109" i="42" s="1"/>
  <c r="D30" i="41"/>
  <c r="F227" i="42"/>
  <c r="F223" i="42"/>
  <c r="E30" i="41"/>
  <c r="E103" i="68"/>
  <c r="E104" i="68" s="1"/>
  <c r="E109" i="68" s="1"/>
  <c r="E20" i="68"/>
  <c r="D30" i="69"/>
  <c r="E21" i="66"/>
  <c r="E60" i="65"/>
  <c r="E56" i="65"/>
  <c r="E17" i="65"/>
  <c r="D22" i="64"/>
  <c r="D23" i="64" s="1"/>
  <c r="D227" i="66"/>
  <c r="D223" i="66"/>
  <c r="E92" i="64"/>
  <c r="E82" i="62"/>
  <c r="F227" i="59"/>
  <c r="F223" i="59"/>
  <c r="F227" i="62"/>
  <c r="F223" i="62"/>
  <c r="D31" i="64"/>
  <c r="E31" i="61"/>
  <c r="E22" i="61"/>
  <c r="E23" i="61" s="1"/>
  <c r="D248" i="59"/>
  <c r="D225" i="59"/>
  <c r="D227" i="57"/>
  <c r="D223" i="57"/>
  <c r="F227" i="57"/>
  <c r="F223" i="57"/>
  <c r="D62" i="57"/>
  <c r="D71" i="57" s="1"/>
  <c r="E30" i="56"/>
  <c r="E19" i="57"/>
  <c r="E103" i="57"/>
  <c r="E104" i="57" s="1"/>
  <c r="E109" i="57" s="1"/>
  <c r="E62" i="49"/>
  <c r="E71" i="49" s="1"/>
  <c r="D21" i="55"/>
  <c r="D23" i="49"/>
  <c r="D23" i="48"/>
  <c r="E20" i="54"/>
  <c r="D31" i="49"/>
  <c r="D62" i="44"/>
  <c r="D71" i="44" s="1"/>
  <c r="E19" i="43"/>
  <c r="D62" i="42"/>
  <c r="D71" i="42" s="1"/>
  <c r="D62" i="41"/>
  <c r="D71" i="41" s="1"/>
  <c r="E21" i="55"/>
  <c r="E30" i="55" s="1"/>
  <c r="D20" i="47"/>
  <c r="D92" i="47" s="1"/>
  <c r="D23" i="46"/>
  <c r="E30" i="44"/>
  <c r="J38" i="72"/>
  <c r="K38" i="72" s="1"/>
  <c r="E23" i="41"/>
  <c r="F227" i="51"/>
  <c r="F223" i="51"/>
  <c r="D92" i="44"/>
  <c r="D22" i="44"/>
  <c r="D62" i="71"/>
  <c r="D71" i="71" s="1"/>
  <c r="D22" i="69"/>
  <c r="D23" i="69" s="1"/>
  <c r="D20" i="67"/>
  <c r="E153" i="64"/>
  <c r="E115" i="64" s="1"/>
  <c r="E119" i="64" s="1"/>
  <c r="E259" i="64" s="1"/>
  <c r="D31" i="69"/>
  <c r="D19" i="68"/>
  <c r="D17" i="65"/>
  <c r="D19" i="65" s="1"/>
  <c r="D20" i="65"/>
  <c r="D60" i="65"/>
  <c r="D56" i="65"/>
  <c r="E22" i="62"/>
  <c r="E23" i="62" s="1"/>
  <c r="E62" i="61"/>
  <c r="E71" i="61" s="1"/>
  <c r="E22" i="60"/>
  <c r="E82" i="60"/>
  <c r="D60" i="58"/>
  <c r="D19" i="58"/>
  <c r="D17" i="58"/>
  <c r="D19" i="53"/>
  <c r="D103" i="57"/>
  <c r="D104" i="57" s="1"/>
  <c r="D109" i="57" s="1"/>
  <c r="E62" i="56"/>
  <c r="E71" i="56" s="1"/>
  <c r="E103" i="49"/>
  <c r="E104" i="49" s="1"/>
  <c r="E109" i="49" s="1"/>
  <c r="D62" i="50"/>
  <c r="D71" i="50" s="1"/>
  <c r="E21" i="48"/>
  <c r="E31" i="48" s="1"/>
  <c r="E62" i="46"/>
  <c r="E71" i="46" s="1"/>
  <c r="E103" i="44"/>
  <c r="E104" i="44" s="1"/>
  <c r="E109" i="44" s="1"/>
  <c r="E22" i="46"/>
  <c r="D227" i="41"/>
  <c r="D223" i="41"/>
  <c r="D31" i="41"/>
  <c r="D82" i="41"/>
  <c r="D19" i="43"/>
  <c r="F227" i="41"/>
  <c r="F223" i="41"/>
  <c r="E30" i="60"/>
  <c r="E21" i="71"/>
  <c r="E82" i="71" s="1"/>
  <c r="F227" i="64"/>
  <c r="F223" i="64"/>
  <c r="D227" i="64"/>
  <c r="D223" i="64"/>
  <c r="D21" i="60"/>
  <c r="D22" i="60" s="1"/>
  <c r="D23" i="60" s="1"/>
  <c r="E62" i="50"/>
  <c r="E71" i="50" s="1"/>
  <c r="F223" i="54"/>
  <c r="F227" i="54"/>
  <c r="D21" i="52"/>
  <c r="D31" i="52" s="1"/>
  <c r="E20" i="53"/>
  <c r="D22" i="48"/>
  <c r="E17" i="45"/>
  <c r="E20" i="45" s="1"/>
  <c r="E60" i="45"/>
  <c r="E19" i="45"/>
  <c r="E103" i="45"/>
  <c r="E104" i="45" s="1"/>
  <c r="E109" i="45" s="1"/>
  <c r="E56" i="45"/>
  <c r="E62" i="45" s="1"/>
  <c r="E71" i="45" s="1"/>
  <c r="E62" i="43"/>
  <c r="E71" i="43" s="1"/>
  <c r="E22" i="42"/>
  <c r="D82" i="44"/>
  <c r="D227" i="46"/>
  <c r="D223" i="46"/>
  <c r="E21" i="46"/>
  <c r="E92" i="46" s="1"/>
  <c r="E92" i="42"/>
  <c r="E82" i="42"/>
  <c r="J42" i="72"/>
  <c r="E31" i="41"/>
  <c r="D92" i="66"/>
  <c r="D227" i="69"/>
  <c r="D223" i="69"/>
  <c r="D82" i="66"/>
  <c r="D227" i="58"/>
  <c r="D223" i="58"/>
  <c r="E92" i="61"/>
  <c r="F227" i="61"/>
  <c r="F223" i="61"/>
  <c r="E60" i="70"/>
  <c r="E19" i="70"/>
  <c r="E21" i="70" s="1"/>
  <c r="E22" i="70" s="1"/>
  <c r="E103" i="70"/>
  <c r="E104" i="70" s="1"/>
  <c r="E109" i="70" s="1"/>
  <c r="E17" i="70"/>
  <c r="E20" i="70"/>
  <c r="E56" i="70"/>
  <c r="D103" i="67"/>
  <c r="D104" i="67" s="1"/>
  <c r="D109" i="67" s="1"/>
  <c r="D223" i="70"/>
  <c r="D227" i="70"/>
  <c r="D20" i="68"/>
  <c r="E30" i="66"/>
  <c r="D82" i="64"/>
  <c r="D21" i="59"/>
  <c r="D22" i="59" s="1"/>
  <c r="D22" i="62"/>
  <c r="D23" i="62" s="1"/>
  <c r="D82" i="62"/>
  <c r="D30" i="62"/>
  <c r="D20" i="56"/>
  <c r="E82" i="64"/>
  <c r="D227" i="56"/>
  <c r="D223" i="56"/>
  <c r="D19" i="57"/>
  <c r="E20" i="57"/>
  <c r="E19" i="51"/>
  <c r="E103" i="51"/>
  <c r="E104" i="51" s="1"/>
  <c r="E109" i="51" s="1"/>
  <c r="D82" i="55"/>
  <c r="E19" i="50"/>
  <c r="E19" i="49"/>
  <c r="D31" i="48"/>
  <c r="E103" i="54"/>
  <c r="E104" i="54" s="1"/>
  <c r="E109" i="54" s="1"/>
  <c r="D103" i="54"/>
  <c r="D104" i="54" s="1"/>
  <c r="D109" i="54" s="1"/>
  <c r="E19" i="54"/>
  <c r="E21" i="54" s="1"/>
  <c r="F227" i="44"/>
  <c r="F223" i="44"/>
  <c r="D19" i="50"/>
  <c r="D92" i="46"/>
  <c r="D30" i="44"/>
  <c r="E62" i="55"/>
  <c r="E71" i="55" s="1"/>
  <c r="E23" i="46"/>
  <c r="D227" i="53"/>
  <c r="D223" i="53"/>
  <c r="D22" i="41"/>
  <c r="D223" i="42"/>
  <c r="D227" i="42"/>
  <c r="E21" i="69"/>
  <c r="E31" i="69" s="1"/>
  <c r="D227" i="71"/>
  <c r="D223" i="71"/>
  <c r="D60" i="70"/>
  <c r="D56" i="70"/>
  <c r="D17" i="70"/>
  <c r="D103" i="70"/>
  <c r="D104" i="70" s="1"/>
  <c r="D109" i="70" s="1"/>
  <c r="E30" i="64"/>
  <c r="F223" i="65"/>
  <c r="F227" i="65"/>
  <c r="E20" i="63"/>
  <c r="D19" i="56"/>
  <c r="D21" i="56" s="1"/>
  <c r="D62" i="58"/>
  <c r="D71" i="58" s="1"/>
  <c r="E19" i="59"/>
  <c r="E82" i="61"/>
  <c r="D103" i="56"/>
  <c r="D104" i="56" s="1"/>
  <c r="D109" i="56" s="1"/>
  <c r="D21" i="51"/>
  <c r="D30" i="51" s="1"/>
  <c r="E21" i="56"/>
  <c r="E22" i="56" s="1"/>
  <c r="E32" i="58"/>
  <c r="D82" i="49"/>
  <c r="D23" i="44"/>
  <c r="E21" i="52"/>
  <c r="E22" i="52" s="1"/>
  <c r="D22" i="49"/>
  <c r="D21" i="47"/>
  <c r="E20" i="43"/>
  <c r="E21" i="44"/>
  <c r="D22" i="51"/>
  <c r="E82" i="41"/>
  <c r="E92" i="41"/>
  <c r="D7" i="29"/>
  <c r="D7" i="28"/>
  <c r="D7" i="26"/>
  <c r="D7" i="25"/>
  <c r="D7" i="27"/>
  <c r="D21" i="24"/>
  <c r="D20" i="24"/>
  <c r="D19" i="24"/>
  <c r="D7" i="24"/>
  <c r="D7" i="23"/>
  <c r="D7" i="22"/>
  <c r="D7" i="21"/>
  <c r="D7" i="20"/>
  <c r="D7" i="19"/>
  <c r="D7" i="18"/>
  <c r="D7" i="16"/>
  <c r="D7" i="17"/>
  <c r="D7" i="13"/>
  <c r="E5" i="40"/>
  <c r="D5" i="40"/>
  <c r="K46" i="104" l="1"/>
  <c r="I52" i="104" s="1"/>
  <c r="D82" i="60"/>
  <c r="D92" i="60"/>
  <c r="D31" i="60"/>
  <c r="D255" i="101"/>
  <c r="D79" i="101"/>
  <c r="D80" i="101" s="1"/>
  <c r="D92" i="96"/>
  <c r="D21" i="96"/>
  <c r="D82" i="75"/>
  <c r="D21" i="75"/>
  <c r="D30" i="75"/>
  <c r="D31" i="61"/>
  <c r="D92" i="64"/>
  <c r="D30" i="52"/>
  <c r="D32" i="52" s="1"/>
  <c r="D21" i="43"/>
  <c r="E255" i="101"/>
  <c r="E83" i="101"/>
  <c r="E81" i="101"/>
  <c r="E79" i="101"/>
  <c r="E80" i="101" s="1"/>
  <c r="E83" i="85"/>
  <c r="E255" i="85"/>
  <c r="E81" i="85"/>
  <c r="E79" i="85"/>
  <c r="E80" i="85" s="1"/>
  <c r="D45" i="87"/>
  <c r="D40" i="87"/>
  <c r="D47" i="87"/>
  <c r="D32" i="87"/>
  <c r="D44" i="87"/>
  <c r="D46" i="87"/>
  <c r="D43" i="87"/>
  <c r="D41" i="87"/>
  <c r="D42" i="87"/>
  <c r="E31" i="80"/>
  <c r="E22" i="80"/>
  <c r="E92" i="80"/>
  <c r="E30" i="80"/>
  <c r="E32" i="80" s="1"/>
  <c r="E82" i="80"/>
  <c r="D47" i="86"/>
  <c r="D46" i="86"/>
  <c r="D41" i="86"/>
  <c r="D43" i="86"/>
  <c r="D44" i="86"/>
  <c r="D40" i="86"/>
  <c r="D45" i="86"/>
  <c r="D42" i="86"/>
  <c r="E255" i="84"/>
  <c r="E79" i="84"/>
  <c r="E80" i="84" s="1"/>
  <c r="E81" i="84"/>
  <c r="E69" i="100"/>
  <c r="F45" i="100"/>
  <c r="F43" i="100"/>
  <c r="D23" i="73"/>
  <c r="D255" i="88"/>
  <c r="D83" i="88"/>
  <c r="D79" i="88"/>
  <c r="D80" i="88" s="1"/>
  <c r="D78" i="88"/>
  <c r="D81" i="88"/>
  <c r="E255" i="81"/>
  <c r="E81" i="81"/>
  <c r="E79" i="81"/>
  <c r="E80" i="81" s="1"/>
  <c r="D83" i="87"/>
  <c r="D79" i="87"/>
  <c r="D80" i="87" s="1"/>
  <c r="D78" i="87"/>
  <c r="D81" i="87"/>
  <c r="D255" i="87"/>
  <c r="E81" i="91"/>
  <c r="E255" i="91"/>
  <c r="E83" i="91"/>
  <c r="E78" i="91"/>
  <c r="E79" i="91"/>
  <c r="E80" i="91" s="1"/>
  <c r="E22" i="103"/>
  <c r="E78" i="93"/>
  <c r="E81" i="93"/>
  <c r="E255" i="93"/>
  <c r="E79" i="93"/>
  <c r="E83" i="93"/>
  <c r="D21" i="85"/>
  <c r="D82" i="85" s="1"/>
  <c r="D31" i="85"/>
  <c r="D22" i="93"/>
  <c r="D23" i="93" s="1"/>
  <c r="D92" i="93"/>
  <c r="D30" i="93"/>
  <c r="D82" i="93"/>
  <c r="E22" i="99"/>
  <c r="E21" i="74"/>
  <c r="E22" i="74"/>
  <c r="E255" i="100"/>
  <c r="E79" i="100"/>
  <c r="E80" i="100" s="1"/>
  <c r="E81" i="100"/>
  <c r="E78" i="100"/>
  <c r="E23" i="103"/>
  <c r="E21" i="78"/>
  <c r="E31" i="78" s="1"/>
  <c r="E22" i="78"/>
  <c r="D69" i="101"/>
  <c r="E31" i="98"/>
  <c r="D85" i="102"/>
  <c r="D84" i="102"/>
  <c r="D69" i="102"/>
  <c r="D72" i="102" s="1"/>
  <c r="E31" i="74"/>
  <c r="E103" i="89"/>
  <c r="E104" i="89" s="1"/>
  <c r="E109" i="89" s="1"/>
  <c r="E21" i="90"/>
  <c r="E92" i="90" s="1"/>
  <c r="E30" i="90"/>
  <c r="E22" i="90"/>
  <c r="E31" i="90"/>
  <c r="D20" i="94"/>
  <c r="D21" i="91"/>
  <c r="D82" i="91" s="1"/>
  <c r="D22" i="91"/>
  <c r="D23" i="91" s="1"/>
  <c r="E30" i="99"/>
  <c r="E23" i="99"/>
  <c r="D22" i="96"/>
  <c r="E62" i="77"/>
  <c r="E71" i="77" s="1"/>
  <c r="E20" i="77"/>
  <c r="D21" i="90"/>
  <c r="D82" i="90" s="1"/>
  <c r="D21" i="74"/>
  <c r="D92" i="74" s="1"/>
  <c r="D92" i="90"/>
  <c r="E82" i="78"/>
  <c r="E22" i="98"/>
  <c r="E23" i="98" s="1"/>
  <c r="E82" i="100"/>
  <c r="E82" i="86"/>
  <c r="E62" i="81"/>
  <c r="E71" i="81" s="1"/>
  <c r="D21" i="97"/>
  <c r="D48" i="101"/>
  <c r="D70" i="101" s="1"/>
  <c r="D92" i="73"/>
  <c r="D48" i="102"/>
  <c r="D70" i="102" s="1"/>
  <c r="D31" i="82"/>
  <c r="D84" i="103"/>
  <c r="D69" i="103"/>
  <c r="E30" i="92"/>
  <c r="E82" i="92"/>
  <c r="E92" i="92"/>
  <c r="E31" i="92"/>
  <c r="F48" i="93"/>
  <c r="E70" i="93" s="1"/>
  <c r="E72" i="93" s="1"/>
  <c r="E21" i="83"/>
  <c r="E22" i="83"/>
  <c r="D92" i="83"/>
  <c r="D31" i="83"/>
  <c r="D22" i="83"/>
  <c r="D23" i="83" s="1"/>
  <c r="D30" i="83"/>
  <c r="E92" i="86"/>
  <c r="E20" i="79"/>
  <c r="E92" i="99"/>
  <c r="D227" i="101"/>
  <c r="D223" i="101"/>
  <c r="D23" i="96"/>
  <c r="D103" i="79"/>
  <c r="D104" i="79" s="1"/>
  <c r="D109" i="79" s="1"/>
  <c r="E103" i="77"/>
  <c r="E104" i="77" s="1"/>
  <c r="E109" i="77" s="1"/>
  <c r="E103" i="94"/>
  <c r="E104" i="94" s="1"/>
  <c r="E109" i="94" s="1"/>
  <c r="D78" i="103"/>
  <c r="D85" i="103" s="1"/>
  <c r="D83" i="76"/>
  <c r="D79" i="76"/>
  <c r="D80" i="76" s="1"/>
  <c r="D78" i="76"/>
  <c r="D85" i="76" s="1"/>
  <c r="D255" i="76"/>
  <c r="D81" i="76"/>
  <c r="D82" i="84"/>
  <c r="D92" i="84"/>
  <c r="D30" i="84"/>
  <c r="D22" i="84"/>
  <c r="D23" i="84" s="1"/>
  <c r="E32" i="85"/>
  <c r="D62" i="89"/>
  <c r="D71" i="89" s="1"/>
  <c r="D227" i="99"/>
  <c r="D223" i="99"/>
  <c r="E21" i="103"/>
  <c r="D92" i="75"/>
  <c r="D22" i="75"/>
  <c r="D30" i="82"/>
  <c r="D20" i="81"/>
  <c r="E30" i="83"/>
  <c r="E30" i="86"/>
  <c r="E32" i="86" s="1"/>
  <c r="E20" i="75"/>
  <c r="D31" i="86"/>
  <c r="D82" i="86"/>
  <c r="D46" i="100"/>
  <c r="D41" i="100"/>
  <c r="D44" i="100"/>
  <c r="D32" i="100"/>
  <c r="D45" i="100"/>
  <c r="D40" i="100"/>
  <c r="D47" i="100"/>
  <c r="D43" i="100"/>
  <c r="D42" i="100"/>
  <c r="D82" i="97"/>
  <c r="E92" i="74"/>
  <c r="E92" i="100"/>
  <c r="F44" i="100" s="1"/>
  <c r="D92" i="87"/>
  <c r="E81" i="82"/>
  <c r="E255" i="82"/>
  <c r="E79" i="82"/>
  <c r="E80" i="82" s="1"/>
  <c r="D21" i="78"/>
  <c r="D30" i="78"/>
  <c r="D83" i="100"/>
  <c r="D79" i="100"/>
  <c r="D80" i="100" s="1"/>
  <c r="D78" i="100"/>
  <c r="D81" i="100"/>
  <c r="D255" i="100"/>
  <c r="D84" i="76"/>
  <c r="D69" i="76"/>
  <c r="D72" i="76" s="1"/>
  <c r="D256" i="76" s="1"/>
  <c r="E21" i="73"/>
  <c r="E82" i="73" s="1"/>
  <c r="E31" i="73"/>
  <c r="E30" i="73"/>
  <c r="E32" i="73" s="1"/>
  <c r="D46" i="75"/>
  <c r="D41" i="75"/>
  <c r="D43" i="75"/>
  <c r="D45" i="75"/>
  <c r="D40" i="75"/>
  <c r="D47" i="75"/>
  <c r="D42" i="75"/>
  <c r="D44" i="75"/>
  <c r="D21" i="92"/>
  <c r="D31" i="92" s="1"/>
  <c r="E22" i="73"/>
  <c r="E92" i="89"/>
  <c r="E103" i="96"/>
  <c r="E104" i="96" s="1"/>
  <c r="E109" i="96" s="1"/>
  <c r="D62" i="94"/>
  <c r="D71" i="94" s="1"/>
  <c r="D19" i="79"/>
  <c r="D82" i="87"/>
  <c r="E92" i="94"/>
  <c r="D103" i="85"/>
  <c r="D104" i="85" s="1"/>
  <c r="D109" i="85" s="1"/>
  <c r="E82" i="98"/>
  <c r="E30" i="74"/>
  <c r="E32" i="74" s="1"/>
  <c r="E31" i="82"/>
  <c r="E32" i="82" s="1"/>
  <c r="D31" i="84"/>
  <c r="E21" i="102"/>
  <c r="E22" i="102" s="1"/>
  <c r="D19" i="89"/>
  <c r="D103" i="89"/>
  <c r="D104" i="89" s="1"/>
  <c r="D109" i="89" s="1"/>
  <c r="D31" i="75"/>
  <c r="E23" i="83"/>
  <c r="D31" i="97"/>
  <c r="E30" i="98"/>
  <c r="E32" i="98" s="1"/>
  <c r="D31" i="93"/>
  <c r="E22" i="92"/>
  <c r="E23" i="92"/>
  <c r="E82" i="74"/>
  <c r="D46" i="95"/>
  <c r="D41" i="95"/>
  <c r="D43" i="95"/>
  <c r="D45" i="95"/>
  <c r="D40" i="95"/>
  <c r="D48" i="95" s="1"/>
  <c r="D70" i="95" s="1"/>
  <c r="D44" i="95"/>
  <c r="D32" i="95"/>
  <c r="D47" i="95"/>
  <c r="D42" i="95"/>
  <c r="E31" i="99"/>
  <c r="E21" i="94"/>
  <c r="E30" i="94" s="1"/>
  <c r="E82" i="103"/>
  <c r="D30" i="73"/>
  <c r="D22" i="73"/>
  <c r="D31" i="73"/>
  <c r="D43" i="80"/>
  <c r="D44" i="80"/>
  <c r="D41" i="80"/>
  <c r="D47" i="80"/>
  <c r="D45" i="80"/>
  <c r="D46" i="80"/>
  <c r="D40" i="80"/>
  <c r="D32" i="80"/>
  <c r="D42" i="80"/>
  <c r="D227" i="79"/>
  <c r="D223" i="79"/>
  <c r="D21" i="99"/>
  <c r="D22" i="99" s="1"/>
  <c r="D23" i="99" s="1"/>
  <c r="D82" i="77"/>
  <c r="D21" i="98"/>
  <c r="D22" i="98" s="1"/>
  <c r="D30" i="98"/>
  <c r="D62" i="75"/>
  <c r="D71" i="75" s="1"/>
  <c r="D103" i="81"/>
  <c r="D104" i="81" s="1"/>
  <c r="D109" i="81" s="1"/>
  <c r="D30" i="91"/>
  <c r="E62" i="75"/>
  <c r="E71" i="75" s="1"/>
  <c r="E82" i="94"/>
  <c r="E32" i="101"/>
  <c r="E78" i="101" s="1"/>
  <c r="E31" i="103"/>
  <c r="D82" i="73"/>
  <c r="D82" i="96"/>
  <c r="D46" i="88"/>
  <c r="D41" i="88"/>
  <c r="D43" i="88"/>
  <c r="D45" i="88"/>
  <c r="D40" i="88"/>
  <c r="D47" i="88"/>
  <c r="D32" i="88"/>
  <c r="D44" i="88"/>
  <c r="D42" i="88"/>
  <c r="E19" i="96"/>
  <c r="E21" i="96" s="1"/>
  <c r="D21" i="94"/>
  <c r="D82" i="94" s="1"/>
  <c r="D255" i="86"/>
  <c r="D83" i="86"/>
  <c r="D79" i="86"/>
  <c r="D80" i="86" s="1"/>
  <c r="D81" i="86"/>
  <c r="E92" i="98"/>
  <c r="D48" i="103"/>
  <c r="D70" i="103" s="1"/>
  <c r="E62" i="99"/>
  <c r="E71" i="99" s="1"/>
  <c r="D78" i="101"/>
  <c r="D31" i="96"/>
  <c r="D30" i="96"/>
  <c r="D82" i="78"/>
  <c r="D20" i="79"/>
  <c r="E21" i="77"/>
  <c r="E30" i="103"/>
  <c r="E32" i="103" s="1"/>
  <c r="D22" i="82"/>
  <c r="D23" i="82" s="1"/>
  <c r="D255" i="80"/>
  <c r="D78" i="80"/>
  <c r="D81" i="80"/>
  <c r="D79" i="80"/>
  <c r="D80" i="80" s="1"/>
  <c r="D83" i="80"/>
  <c r="E62" i="95"/>
  <c r="E71" i="95" s="1"/>
  <c r="E22" i="86"/>
  <c r="E23" i="86" s="1"/>
  <c r="E21" i="88"/>
  <c r="E82" i="89"/>
  <c r="E23" i="80"/>
  <c r="E32" i="81"/>
  <c r="D227" i="94"/>
  <c r="D223" i="94"/>
  <c r="D79" i="95"/>
  <c r="D80" i="95" s="1"/>
  <c r="E82" i="83"/>
  <c r="E21" i="79"/>
  <c r="E82" i="79" s="1"/>
  <c r="D31" i="77"/>
  <c r="D22" i="77"/>
  <c r="D23" i="77"/>
  <c r="E19" i="89"/>
  <c r="E21" i="89" s="1"/>
  <c r="E31" i="79"/>
  <c r="E82" i="90"/>
  <c r="D92" i="91"/>
  <c r="E103" i="99"/>
  <c r="E104" i="99" s="1"/>
  <c r="E109" i="99" s="1"/>
  <c r="D62" i="96"/>
  <c r="D71" i="96" s="1"/>
  <c r="E23" i="74"/>
  <c r="E82" i="85"/>
  <c r="E19" i="95"/>
  <c r="D30" i="77"/>
  <c r="E32" i="84"/>
  <c r="E83" i="84" s="1"/>
  <c r="D227" i="87"/>
  <c r="D223" i="87"/>
  <c r="D23" i="75"/>
  <c r="D82" i="82"/>
  <c r="D19" i="81"/>
  <c r="E30" i="87"/>
  <c r="E32" i="87" s="1"/>
  <c r="D30" i="92"/>
  <c r="E21" i="76"/>
  <c r="E30" i="76" s="1"/>
  <c r="D92" i="82"/>
  <c r="E22" i="97"/>
  <c r="E23" i="97" s="1"/>
  <c r="E30" i="97"/>
  <c r="E32" i="97" s="1"/>
  <c r="D22" i="97"/>
  <c r="E92" i="103"/>
  <c r="F45" i="91"/>
  <c r="F40" i="91"/>
  <c r="E84" i="91"/>
  <c r="F47" i="91"/>
  <c r="E69" i="91"/>
  <c r="F43" i="91"/>
  <c r="F41" i="91"/>
  <c r="F42" i="91"/>
  <c r="F44" i="91"/>
  <c r="F46" i="91"/>
  <c r="E23" i="87"/>
  <c r="E81" i="62"/>
  <c r="E255" i="62"/>
  <c r="E79" i="62"/>
  <c r="E80" i="62" s="1"/>
  <c r="E31" i="50"/>
  <c r="D255" i="60"/>
  <c r="D81" i="60"/>
  <c r="E78" i="64"/>
  <c r="E81" i="64"/>
  <c r="E255" i="64"/>
  <c r="E79" i="64"/>
  <c r="E80" i="64" s="1"/>
  <c r="D46" i="66"/>
  <c r="D41" i="66"/>
  <c r="D43" i="66"/>
  <c r="D45" i="66"/>
  <c r="D44" i="66"/>
  <c r="D47" i="66"/>
  <c r="D40" i="66"/>
  <c r="D42" i="66"/>
  <c r="D255" i="41"/>
  <c r="D79" i="41"/>
  <c r="D80" i="41" s="1"/>
  <c r="D81" i="41"/>
  <c r="D83" i="41"/>
  <c r="D21" i="65"/>
  <c r="D92" i="65"/>
  <c r="D255" i="64"/>
  <c r="D79" i="64"/>
  <c r="D80" i="64" s="1"/>
  <c r="D81" i="64"/>
  <c r="D83" i="64"/>
  <c r="E103" i="65"/>
  <c r="E104" i="65" s="1"/>
  <c r="E109" i="65" s="1"/>
  <c r="E30" i="50"/>
  <c r="E32" i="50" s="1"/>
  <c r="D21" i="54"/>
  <c r="D31" i="54" s="1"/>
  <c r="D23" i="54"/>
  <c r="D22" i="54"/>
  <c r="D82" i="54"/>
  <c r="E255" i="42"/>
  <c r="E81" i="42"/>
  <c r="E79" i="42"/>
  <c r="E80" i="42" s="1"/>
  <c r="D82" i="56"/>
  <c r="D31" i="59"/>
  <c r="D22" i="52"/>
  <c r="D23" i="52" s="1"/>
  <c r="D62" i="70"/>
  <c r="D71" i="70" s="1"/>
  <c r="D21" i="50"/>
  <c r="D31" i="50" s="1"/>
  <c r="E21" i="51"/>
  <c r="E22" i="51"/>
  <c r="E31" i="51"/>
  <c r="E30" i="51"/>
  <c r="E32" i="51" s="1"/>
  <c r="D45" i="62"/>
  <c r="D40" i="62"/>
  <c r="D48" i="62" s="1"/>
  <c r="D70" i="62" s="1"/>
  <c r="D44" i="62"/>
  <c r="D46" i="62"/>
  <c r="D41" i="62"/>
  <c r="D32" i="62"/>
  <c r="D43" i="62"/>
  <c r="D47" i="62"/>
  <c r="D42" i="62"/>
  <c r="E32" i="66"/>
  <c r="E62" i="70"/>
  <c r="E71" i="70" s="1"/>
  <c r="E23" i="70"/>
  <c r="D92" i="51"/>
  <c r="D82" i="65"/>
  <c r="D30" i="65"/>
  <c r="D81" i="46"/>
  <c r="D255" i="46"/>
  <c r="D83" i="46"/>
  <c r="D79" i="46"/>
  <c r="D80" i="46" s="1"/>
  <c r="D31" i="47"/>
  <c r="D92" i="55"/>
  <c r="D22" i="55"/>
  <c r="D23" i="55" s="1"/>
  <c r="E22" i="66"/>
  <c r="E23" i="66" s="1"/>
  <c r="E20" i="65"/>
  <c r="E82" i="46"/>
  <c r="E22" i="54"/>
  <c r="D30" i="55"/>
  <c r="E92" i="59"/>
  <c r="D43" i="64"/>
  <c r="D45" i="64"/>
  <c r="D40" i="64"/>
  <c r="D47" i="64"/>
  <c r="D32" i="64"/>
  <c r="D78" i="64" s="1"/>
  <c r="D46" i="64"/>
  <c r="D44" i="64"/>
  <c r="D41" i="64"/>
  <c r="D42" i="64"/>
  <c r="E82" i="44"/>
  <c r="E21" i="47"/>
  <c r="E23" i="60"/>
  <c r="E21" i="67"/>
  <c r="E82" i="67" s="1"/>
  <c r="E31" i="67"/>
  <c r="D92" i="52"/>
  <c r="E23" i="56"/>
  <c r="E30" i="54"/>
  <c r="E32" i="54" s="1"/>
  <c r="E21" i="43"/>
  <c r="E92" i="43"/>
  <c r="E31" i="43"/>
  <c r="D19" i="70"/>
  <c r="E92" i="70"/>
  <c r="D92" i="59"/>
  <c r="E21" i="45"/>
  <c r="E82" i="45" s="1"/>
  <c r="D82" i="52"/>
  <c r="D22" i="56"/>
  <c r="D20" i="58"/>
  <c r="D83" i="69"/>
  <c r="D79" i="69"/>
  <c r="D80" i="69" s="1"/>
  <c r="D81" i="69"/>
  <c r="D255" i="69"/>
  <c r="E81" i="61"/>
  <c r="E255" i="61"/>
  <c r="E79" i="61"/>
  <c r="E80" i="61" s="1"/>
  <c r="E30" i="65"/>
  <c r="D47" i="41"/>
  <c r="D32" i="41"/>
  <c r="D78" i="41" s="1"/>
  <c r="D40" i="41"/>
  <c r="D44" i="41"/>
  <c r="D45" i="41"/>
  <c r="D46" i="41"/>
  <c r="D41" i="41"/>
  <c r="D43" i="41"/>
  <c r="D42" i="41"/>
  <c r="E22" i="43"/>
  <c r="E81" i="58"/>
  <c r="E255" i="58"/>
  <c r="E78" i="58"/>
  <c r="E83" i="58"/>
  <c r="E79" i="58"/>
  <c r="E80" i="58" s="1"/>
  <c r="D103" i="63"/>
  <c r="D104" i="63" s="1"/>
  <c r="D109" i="63" s="1"/>
  <c r="D223" i="63"/>
  <c r="D227" i="63"/>
  <c r="D92" i="45"/>
  <c r="D30" i="61"/>
  <c r="D22" i="61"/>
  <c r="D23" i="61" s="1"/>
  <c r="D92" i="61"/>
  <c r="D22" i="66"/>
  <c r="D23" i="66" s="1"/>
  <c r="D30" i="59"/>
  <c r="E23" i="71"/>
  <c r="D30" i="42"/>
  <c r="D22" i="42"/>
  <c r="D23" i="42" s="1"/>
  <c r="D82" i="42"/>
  <c r="F41" i="58"/>
  <c r="E84" i="58"/>
  <c r="F43" i="58"/>
  <c r="F45" i="58"/>
  <c r="E69" i="58"/>
  <c r="F42" i="58"/>
  <c r="F46" i="58"/>
  <c r="F47" i="58"/>
  <c r="F44" i="58"/>
  <c r="F40" i="58"/>
  <c r="F48" i="58" s="1"/>
  <c r="E70" i="58" s="1"/>
  <c r="E30" i="43"/>
  <c r="E32" i="43" s="1"/>
  <c r="D31" i="56"/>
  <c r="D23" i="59"/>
  <c r="E92" i="55"/>
  <c r="D21" i="53"/>
  <c r="D62" i="65"/>
  <c r="D71" i="65" s="1"/>
  <c r="D31" i="65"/>
  <c r="D23" i="47"/>
  <c r="E62" i="65"/>
  <c r="E71" i="65" s="1"/>
  <c r="E31" i="66"/>
  <c r="E82" i="43"/>
  <c r="E23" i="52"/>
  <c r="D44" i="48"/>
  <c r="D46" i="48"/>
  <c r="D45" i="48"/>
  <c r="D41" i="48"/>
  <c r="D47" i="48"/>
  <c r="D40" i="48"/>
  <c r="D43" i="48"/>
  <c r="D32" i="48"/>
  <c r="D42" i="48"/>
  <c r="D19" i="63"/>
  <c r="D30" i="43"/>
  <c r="E30" i="46"/>
  <c r="E32" i="46" s="1"/>
  <c r="E83" i="46" s="1"/>
  <c r="D30" i="60"/>
  <c r="E32" i="61"/>
  <c r="E78" i="61" s="1"/>
  <c r="D31" i="66"/>
  <c r="E31" i="62"/>
  <c r="E92" i="52"/>
  <c r="E92" i="66"/>
  <c r="E31" i="46"/>
  <c r="D81" i="49"/>
  <c r="D83" i="49"/>
  <c r="D79" i="49"/>
  <c r="D80" i="49" s="1"/>
  <c r="D255" i="49"/>
  <c r="E21" i="53"/>
  <c r="E92" i="53" s="1"/>
  <c r="D92" i="56"/>
  <c r="E21" i="59"/>
  <c r="E82" i="59" s="1"/>
  <c r="D21" i="57"/>
  <c r="D92" i="57" s="1"/>
  <c r="E32" i="60"/>
  <c r="E92" i="48"/>
  <c r="E22" i="48"/>
  <c r="E23" i="48" s="1"/>
  <c r="D22" i="65"/>
  <c r="D23" i="65" s="1"/>
  <c r="E82" i="70"/>
  <c r="E30" i="52"/>
  <c r="E32" i="52" s="1"/>
  <c r="D30" i="54"/>
  <c r="E82" i="48"/>
  <c r="E82" i="69"/>
  <c r="D31" i="42"/>
  <c r="E31" i="71"/>
  <c r="E32" i="71" s="1"/>
  <c r="E31" i="55"/>
  <c r="E92" i="54"/>
  <c r="E22" i="55"/>
  <c r="E23" i="55" s="1"/>
  <c r="D21" i="58"/>
  <c r="D22" i="58" s="1"/>
  <c r="E32" i="44"/>
  <c r="E81" i="46"/>
  <c r="E255" i="46"/>
  <c r="E79" i="46"/>
  <c r="E80" i="46" s="1"/>
  <c r="E78" i="46"/>
  <c r="E32" i="64"/>
  <c r="E83" i="64" s="1"/>
  <c r="E30" i="70"/>
  <c r="E31" i="54"/>
  <c r="E31" i="56"/>
  <c r="E32" i="56" s="1"/>
  <c r="D103" i="65"/>
  <c r="D104" i="65" s="1"/>
  <c r="D109" i="65" s="1"/>
  <c r="E32" i="55"/>
  <c r="D82" i="51"/>
  <c r="E22" i="44"/>
  <c r="E23" i="44" s="1"/>
  <c r="D47" i="46"/>
  <c r="D32" i="46"/>
  <c r="D44" i="46"/>
  <c r="D46" i="46"/>
  <c r="D41" i="46"/>
  <c r="D43" i="46"/>
  <c r="D40" i="46"/>
  <c r="D45" i="46"/>
  <c r="D42" i="46"/>
  <c r="E82" i="56"/>
  <c r="E92" i="60"/>
  <c r="D20" i="70"/>
  <c r="D46" i="44"/>
  <c r="D41" i="44"/>
  <c r="D43" i="44"/>
  <c r="D45" i="44"/>
  <c r="D40" i="44"/>
  <c r="D47" i="44"/>
  <c r="D32" i="44"/>
  <c r="D44" i="44"/>
  <c r="D42" i="44"/>
  <c r="E21" i="49"/>
  <c r="E23" i="49"/>
  <c r="E22" i="49"/>
  <c r="D255" i="62"/>
  <c r="D83" i="62"/>
  <c r="D79" i="62"/>
  <c r="D80" i="62" s="1"/>
  <c r="D78" i="62"/>
  <c r="D81" i="62"/>
  <c r="D30" i="56"/>
  <c r="K42" i="72"/>
  <c r="E23" i="54"/>
  <c r="E82" i="66"/>
  <c r="D22" i="43"/>
  <c r="D23" i="43" s="1"/>
  <c r="D21" i="68"/>
  <c r="D92" i="68" s="1"/>
  <c r="E255" i="41"/>
  <c r="E78" i="41"/>
  <c r="E81" i="41"/>
  <c r="E83" i="41"/>
  <c r="E79" i="41"/>
  <c r="E80" i="41" s="1"/>
  <c r="D31" i="55"/>
  <c r="E19" i="65"/>
  <c r="E21" i="65" s="1"/>
  <c r="E92" i="71"/>
  <c r="E31" i="44"/>
  <c r="D31" i="57"/>
  <c r="E21" i="68"/>
  <c r="E32" i="42"/>
  <c r="E78" i="42" s="1"/>
  <c r="E82" i="55"/>
  <c r="D21" i="67"/>
  <c r="D92" i="67" s="1"/>
  <c r="D22" i="68"/>
  <c r="D23" i="68" s="1"/>
  <c r="D92" i="42"/>
  <c r="D23" i="51"/>
  <c r="D31" i="43"/>
  <c r="E21" i="50"/>
  <c r="E22" i="50"/>
  <c r="E23" i="50" s="1"/>
  <c r="E82" i="50"/>
  <c r="E92" i="50"/>
  <c r="E31" i="70"/>
  <c r="D103" i="58"/>
  <c r="D104" i="58" s="1"/>
  <c r="D109" i="58" s="1"/>
  <c r="E30" i="69"/>
  <c r="E32" i="69" s="1"/>
  <c r="D45" i="69"/>
  <c r="D40" i="69"/>
  <c r="D46" i="69"/>
  <c r="D41" i="69"/>
  <c r="D44" i="69"/>
  <c r="D47" i="69"/>
  <c r="D32" i="69"/>
  <c r="D43" i="69"/>
  <c r="D42" i="69"/>
  <c r="D21" i="45"/>
  <c r="D31" i="45" s="1"/>
  <c r="D30" i="57"/>
  <c r="E82" i="54"/>
  <c r="E82" i="52"/>
  <c r="D82" i="59"/>
  <c r="D227" i="60"/>
  <c r="D223" i="60"/>
  <c r="E22" i="69"/>
  <c r="E23" i="69" s="1"/>
  <c r="E92" i="69"/>
  <c r="E23" i="43"/>
  <c r="D255" i="44"/>
  <c r="D83" i="44"/>
  <c r="D79" i="44"/>
  <c r="D80" i="44" s="1"/>
  <c r="D78" i="44"/>
  <c r="D81" i="44"/>
  <c r="D45" i="51"/>
  <c r="D40" i="51"/>
  <c r="D47" i="51"/>
  <c r="D44" i="51"/>
  <c r="D46" i="51"/>
  <c r="D41" i="51"/>
  <c r="D43" i="51"/>
  <c r="D32" i="51"/>
  <c r="D42" i="51"/>
  <c r="D43" i="52"/>
  <c r="D45" i="52"/>
  <c r="D40" i="52"/>
  <c r="D44" i="52"/>
  <c r="D47" i="52"/>
  <c r="D31" i="51"/>
  <c r="D23" i="56"/>
  <c r="D82" i="43"/>
  <c r="E82" i="53"/>
  <c r="D30" i="68"/>
  <c r="D31" i="68"/>
  <c r="E31" i="52"/>
  <c r="E92" i="56"/>
  <c r="D92" i="43"/>
  <c r="D255" i="48"/>
  <c r="D83" i="48"/>
  <c r="D79" i="48"/>
  <c r="D80" i="48" s="1"/>
  <c r="D78" i="48"/>
  <c r="D81" i="48"/>
  <c r="E21" i="57"/>
  <c r="E92" i="57" s="1"/>
  <c r="D227" i="59"/>
  <c r="D223" i="59"/>
  <c r="E32" i="41"/>
  <c r="D44" i="49"/>
  <c r="D46" i="49"/>
  <c r="D41" i="49"/>
  <c r="D47" i="49"/>
  <c r="D32" i="49"/>
  <c r="D78" i="49" s="1"/>
  <c r="D43" i="49"/>
  <c r="D45" i="49"/>
  <c r="D40" i="49"/>
  <c r="D42" i="49"/>
  <c r="D30" i="47"/>
  <c r="E92" i="51"/>
  <c r="E31" i="57"/>
  <c r="E21" i="63"/>
  <c r="E30" i="63" s="1"/>
  <c r="D21" i="71"/>
  <c r="D30" i="71" s="1"/>
  <c r="D22" i="71"/>
  <c r="D31" i="71"/>
  <c r="E30" i="48"/>
  <c r="E32" i="48" s="1"/>
  <c r="E30" i="59"/>
  <c r="E5" i="39"/>
  <c r="D5" i="39"/>
  <c r="E5" i="38"/>
  <c r="D5" i="38"/>
  <c r="E5" i="37"/>
  <c r="D5" i="37"/>
  <c r="E5" i="36"/>
  <c r="D5" i="36"/>
  <c r="E5" i="35"/>
  <c r="D5" i="35"/>
  <c r="E6" i="34"/>
  <c r="E5" i="34"/>
  <c r="D5" i="34"/>
  <c r="E5" i="33"/>
  <c r="D5" i="33"/>
  <c r="E5" i="32"/>
  <c r="D5" i="32"/>
  <c r="E5" i="31"/>
  <c r="D5" i="31"/>
  <c r="E5" i="30"/>
  <c r="D5" i="30"/>
  <c r="E5" i="29"/>
  <c r="D5" i="29"/>
  <c r="E5" i="28"/>
  <c r="D5" i="28"/>
  <c r="E5" i="27"/>
  <c r="D5" i="27"/>
  <c r="E5" i="26"/>
  <c r="D5" i="26"/>
  <c r="E5" i="25"/>
  <c r="D5" i="25"/>
  <c r="E5" i="24"/>
  <c r="D5" i="24"/>
  <c r="E5" i="23"/>
  <c r="D5" i="23"/>
  <c r="E5" i="22"/>
  <c r="D5" i="22"/>
  <c r="E5" i="21"/>
  <c r="D5" i="21"/>
  <c r="E5" i="20"/>
  <c r="D5" i="20"/>
  <c r="E5" i="19"/>
  <c r="D5" i="19"/>
  <c r="E5" i="18"/>
  <c r="D5" i="18"/>
  <c r="E5" i="16"/>
  <c r="D5" i="16"/>
  <c r="E5" i="17"/>
  <c r="D5" i="17"/>
  <c r="E5" i="15"/>
  <c r="D5" i="15"/>
  <c r="E5" i="14"/>
  <c r="D5" i="14"/>
  <c r="E5" i="13"/>
  <c r="D5" i="13"/>
  <c r="E5" i="12"/>
  <c r="D5" i="12"/>
  <c r="D144" i="40"/>
  <c r="C144" i="40"/>
  <c r="A144" i="40"/>
  <c r="D143" i="40"/>
  <c r="C143" i="40"/>
  <c r="B143" i="40"/>
  <c r="A143" i="40"/>
  <c r="D142" i="40"/>
  <c r="C142" i="40"/>
  <c r="A142" i="40"/>
  <c r="B144" i="40"/>
  <c r="B142" i="40"/>
  <c r="D144" i="39"/>
  <c r="C144" i="39"/>
  <c r="B144" i="39"/>
  <c r="A144" i="39"/>
  <c r="D143" i="39"/>
  <c r="C143" i="39"/>
  <c r="B143" i="39"/>
  <c r="A143" i="39"/>
  <c r="D142" i="39"/>
  <c r="C142" i="39"/>
  <c r="A142" i="39"/>
  <c r="D115" i="39"/>
  <c r="D119" i="39" s="1"/>
  <c r="D259" i="39" s="1"/>
  <c r="B142" i="39"/>
  <c r="D143" i="38"/>
  <c r="C143" i="38"/>
  <c r="B143" i="38"/>
  <c r="A143" i="38"/>
  <c r="D142" i="38"/>
  <c r="C142" i="38"/>
  <c r="A142" i="38"/>
  <c r="B142" i="38"/>
  <c r="D144" i="37"/>
  <c r="C144" i="37"/>
  <c r="A144" i="37"/>
  <c r="D143" i="37"/>
  <c r="C143" i="37"/>
  <c r="A143" i="37"/>
  <c r="D142" i="37"/>
  <c r="C142" i="37"/>
  <c r="A142" i="37"/>
  <c r="B144" i="37"/>
  <c r="B143" i="37"/>
  <c r="D144" i="36"/>
  <c r="C144" i="36"/>
  <c r="A144" i="36"/>
  <c r="D143" i="36"/>
  <c r="C143" i="36"/>
  <c r="B143" i="36"/>
  <c r="A143" i="36"/>
  <c r="D142" i="36"/>
  <c r="C142" i="36"/>
  <c r="A142" i="36"/>
  <c r="B144" i="36"/>
  <c r="B142" i="36"/>
  <c r="D144" i="35"/>
  <c r="C144" i="35"/>
  <c r="B144" i="35"/>
  <c r="A144" i="35"/>
  <c r="D143" i="35"/>
  <c r="C143" i="35"/>
  <c r="A143" i="35"/>
  <c r="D142" i="35"/>
  <c r="C142" i="35"/>
  <c r="A142" i="35"/>
  <c r="B143" i="35"/>
  <c r="B142" i="35"/>
  <c r="D144" i="34"/>
  <c r="C144" i="34"/>
  <c r="A144" i="34"/>
  <c r="D143" i="34"/>
  <c r="C143" i="34"/>
  <c r="B143" i="34"/>
  <c r="A143" i="34"/>
  <c r="D142" i="34"/>
  <c r="C142" i="34"/>
  <c r="A142" i="34"/>
  <c r="B144" i="34"/>
  <c r="D115" i="34"/>
  <c r="D119" i="34" s="1"/>
  <c r="D259" i="34" s="1"/>
  <c r="B142" i="34"/>
  <c r="E142" i="34" s="1"/>
  <c r="D143" i="33"/>
  <c r="C143" i="33"/>
  <c r="A143" i="33"/>
  <c r="D142" i="33"/>
  <c r="C142" i="33"/>
  <c r="B142" i="33"/>
  <c r="E142" i="33" s="1"/>
  <c r="A142" i="33"/>
  <c r="B143" i="33"/>
  <c r="D143" i="32"/>
  <c r="C143" i="32"/>
  <c r="A143" i="32"/>
  <c r="D142" i="32"/>
  <c r="C142" i="32"/>
  <c r="A142" i="32"/>
  <c r="B143" i="32"/>
  <c r="B142" i="32"/>
  <c r="D144" i="31"/>
  <c r="C144" i="31"/>
  <c r="A144" i="31"/>
  <c r="D143" i="31"/>
  <c r="C143" i="31"/>
  <c r="B143" i="31"/>
  <c r="A143" i="31"/>
  <c r="D142" i="31"/>
  <c r="C142" i="31"/>
  <c r="A142" i="31"/>
  <c r="B142" i="31"/>
  <c r="E142" i="31" s="1"/>
  <c r="D144" i="30"/>
  <c r="C144" i="30"/>
  <c r="A144" i="30"/>
  <c r="D143" i="30"/>
  <c r="C143" i="30"/>
  <c r="A143" i="30"/>
  <c r="D142" i="30"/>
  <c r="C142" i="30"/>
  <c r="A142" i="30"/>
  <c r="B143" i="30"/>
  <c r="B142" i="30"/>
  <c r="D143" i="29"/>
  <c r="C143" i="29"/>
  <c r="B143" i="29"/>
  <c r="A143" i="29"/>
  <c r="D142" i="29"/>
  <c r="C142" i="29"/>
  <c r="A142" i="29"/>
  <c r="D115" i="29"/>
  <c r="D119" i="29" s="1"/>
  <c r="D259" i="29" s="1"/>
  <c r="B142" i="29"/>
  <c r="D144" i="28"/>
  <c r="C144" i="28"/>
  <c r="B144" i="28"/>
  <c r="A144" i="28"/>
  <c r="D143" i="28"/>
  <c r="C143" i="28"/>
  <c r="B143" i="28"/>
  <c r="A143" i="28"/>
  <c r="D142" i="28"/>
  <c r="C142" i="28"/>
  <c r="A142" i="28"/>
  <c r="B142" i="28"/>
  <c r="D143" i="27"/>
  <c r="C143" i="27"/>
  <c r="A143" i="27"/>
  <c r="D142" i="27"/>
  <c r="C142" i="27"/>
  <c r="A142" i="27"/>
  <c r="B143" i="27"/>
  <c r="B142" i="27"/>
  <c r="D143" i="26"/>
  <c r="C143" i="26"/>
  <c r="B143" i="26"/>
  <c r="A143" i="26"/>
  <c r="D142" i="26"/>
  <c r="C142" i="26"/>
  <c r="A142" i="26"/>
  <c r="B142" i="26"/>
  <c r="E142" i="26" s="1"/>
  <c r="D144" i="25"/>
  <c r="C144" i="25"/>
  <c r="B144" i="25"/>
  <c r="A144" i="25"/>
  <c r="D143" i="25"/>
  <c r="C143" i="25"/>
  <c r="A143" i="25"/>
  <c r="D142" i="25"/>
  <c r="C142" i="25"/>
  <c r="A142" i="25"/>
  <c r="B143" i="25"/>
  <c r="B142" i="25"/>
  <c r="D144" i="24"/>
  <c r="C144" i="24"/>
  <c r="A144" i="24"/>
  <c r="D143" i="24"/>
  <c r="C143" i="24"/>
  <c r="A143" i="24"/>
  <c r="D142" i="24"/>
  <c r="C142" i="24"/>
  <c r="A142" i="24"/>
  <c r="B143" i="24"/>
  <c r="B142" i="24"/>
  <c r="D144" i="23"/>
  <c r="C144" i="23"/>
  <c r="A144" i="23"/>
  <c r="D143" i="23"/>
  <c r="C143" i="23"/>
  <c r="B143" i="23"/>
  <c r="A143" i="23"/>
  <c r="D142" i="23"/>
  <c r="C142" i="23"/>
  <c r="A142" i="23"/>
  <c r="B142" i="23"/>
  <c r="D144" i="22"/>
  <c r="C144" i="22"/>
  <c r="B144" i="22"/>
  <c r="A144" i="22"/>
  <c r="D143" i="22"/>
  <c r="C143" i="22"/>
  <c r="A143" i="22"/>
  <c r="D142" i="22"/>
  <c r="C142" i="22"/>
  <c r="A142" i="22"/>
  <c r="B143" i="22"/>
  <c r="E143" i="22" s="1"/>
  <c r="B142" i="22"/>
  <c r="D143" i="21"/>
  <c r="C143" i="21"/>
  <c r="A143" i="21"/>
  <c r="D142" i="21"/>
  <c r="C142" i="21"/>
  <c r="A142" i="21"/>
  <c r="B143" i="21"/>
  <c r="B142" i="21"/>
  <c r="D144" i="20"/>
  <c r="C144" i="20"/>
  <c r="A144" i="20"/>
  <c r="D143" i="20"/>
  <c r="C143" i="20"/>
  <c r="A143" i="20"/>
  <c r="D142" i="20"/>
  <c r="C142" i="20"/>
  <c r="A142" i="20"/>
  <c r="B143" i="20"/>
  <c r="B142" i="20"/>
  <c r="D144" i="19"/>
  <c r="C144" i="19"/>
  <c r="B144" i="19"/>
  <c r="A144" i="19"/>
  <c r="D143" i="19"/>
  <c r="C143" i="19"/>
  <c r="B143" i="19"/>
  <c r="A143" i="19"/>
  <c r="D142" i="19"/>
  <c r="C142" i="19"/>
  <c r="A142" i="19"/>
  <c r="B142" i="19"/>
  <c r="D144" i="18"/>
  <c r="C144" i="18"/>
  <c r="A144" i="18"/>
  <c r="D143" i="18"/>
  <c r="C143" i="18"/>
  <c r="B143" i="18"/>
  <c r="A143" i="18"/>
  <c r="D142" i="18"/>
  <c r="C142" i="18"/>
  <c r="A142" i="18"/>
  <c r="B142" i="18"/>
  <c r="D144" i="16"/>
  <c r="C144" i="16"/>
  <c r="A144" i="16"/>
  <c r="D143" i="16"/>
  <c r="C143" i="16"/>
  <c r="A143" i="16"/>
  <c r="D142" i="16"/>
  <c r="C142" i="16"/>
  <c r="A142" i="16"/>
  <c r="B143" i="16"/>
  <c r="B142" i="16"/>
  <c r="D144" i="17"/>
  <c r="C144" i="17"/>
  <c r="A144" i="17"/>
  <c r="D143" i="17"/>
  <c r="C143" i="17"/>
  <c r="A143" i="17"/>
  <c r="D142" i="17"/>
  <c r="C142" i="17"/>
  <c r="A142" i="17"/>
  <c r="B143" i="17"/>
  <c r="B142" i="17"/>
  <c r="E142" i="17" s="1"/>
  <c r="D144" i="15"/>
  <c r="C144" i="15"/>
  <c r="B144" i="15"/>
  <c r="A144" i="15"/>
  <c r="D143" i="15"/>
  <c r="C143" i="15"/>
  <c r="A143" i="15"/>
  <c r="D142" i="15"/>
  <c r="C142" i="15"/>
  <c r="A142" i="15"/>
  <c r="B143" i="15"/>
  <c r="B142" i="15"/>
  <c r="D143" i="14"/>
  <c r="C143" i="14"/>
  <c r="A143" i="14"/>
  <c r="D142" i="14"/>
  <c r="C142" i="14"/>
  <c r="A142" i="14"/>
  <c r="B143" i="14"/>
  <c r="B142" i="14"/>
  <c r="D144" i="13"/>
  <c r="C144" i="13"/>
  <c r="A144" i="13"/>
  <c r="D143" i="13"/>
  <c r="C143" i="13"/>
  <c r="A143" i="13"/>
  <c r="D142" i="13"/>
  <c r="C142" i="13"/>
  <c r="A142" i="13"/>
  <c r="B143" i="13"/>
  <c r="B142" i="13"/>
  <c r="E5" i="10"/>
  <c r="D5" i="10"/>
  <c r="D247" i="40"/>
  <c r="D246" i="40"/>
  <c r="F245" i="40"/>
  <c r="D245" i="40"/>
  <c r="D244" i="40" s="1"/>
  <c r="F244" i="40"/>
  <c r="F248" i="40" s="1"/>
  <c r="F226" i="40"/>
  <c r="D226" i="40"/>
  <c r="F224" i="40"/>
  <c r="D224" i="40"/>
  <c r="F218" i="40"/>
  <c r="F202" i="40"/>
  <c r="D117" i="40" s="1"/>
  <c r="E185" i="40"/>
  <c r="E116" i="40" s="1"/>
  <c r="E170" i="40"/>
  <c r="E118" i="40"/>
  <c r="D118" i="40"/>
  <c r="E117" i="40"/>
  <c r="D116" i="40"/>
  <c r="A76" i="40"/>
  <c r="E61" i="40"/>
  <c r="D61" i="40"/>
  <c r="E59" i="40"/>
  <c r="D59" i="40"/>
  <c r="E58" i="40"/>
  <c r="D58" i="40"/>
  <c r="E57" i="40"/>
  <c r="D57" i="40"/>
  <c r="K56" i="40"/>
  <c r="J56" i="40"/>
  <c r="I56" i="40"/>
  <c r="E47" i="40"/>
  <c r="E46" i="40"/>
  <c r="E45" i="40"/>
  <c r="E44" i="40"/>
  <c r="E43" i="40"/>
  <c r="E42" i="40"/>
  <c r="C42" i="40"/>
  <c r="C48" i="40" s="1"/>
  <c r="E41" i="40"/>
  <c r="E40" i="40"/>
  <c r="E48" i="40" s="1"/>
  <c r="E18" i="40"/>
  <c r="D18" i="40"/>
  <c r="E8" i="40"/>
  <c r="D16" i="40"/>
  <c r="E6" i="40"/>
  <c r="D247" i="39"/>
  <c r="D246" i="39"/>
  <c r="F245" i="39"/>
  <c r="D245" i="39"/>
  <c r="D244" i="39" s="1"/>
  <c r="F244" i="39"/>
  <c r="F248" i="39" s="1"/>
  <c r="F226" i="39"/>
  <c r="D226" i="39"/>
  <c r="F224" i="39"/>
  <c r="D224" i="39"/>
  <c r="F218" i="39"/>
  <c r="F202" i="39"/>
  <c r="D117" i="39" s="1"/>
  <c r="E185" i="39"/>
  <c r="E170" i="39"/>
  <c r="E118" i="39"/>
  <c r="D118" i="39"/>
  <c r="E117" i="39"/>
  <c r="E116" i="39"/>
  <c r="D116" i="39"/>
  <c r="A76" i="39"/>
  <c r="E61" i="39"/>
  <c r="D61" i="39"/>
  <c r="E59" i="39"/>
  <c r="D59" i="39"/>
  <c r="E58" i="39"/>
  <c r="D58" i="39"/>
  <c r="E57" i="39"/>
  <c r="D57" i="39"/>
  <c r="K56" i="39"/>
  <c r="J56" i="39"/>
  <c r="I56" i="39"/>
  <c r="E47" i="39"/>
  <c r="E46" i="39"/>
  <c r="E45" i="39"/>
  <c r="E44" i="39"/>
  <c r="E43" i="39"/>
  <c r="E42" i="39"/>
  <c r="C42" i="39"/>
  <c r="C48" i="39" s="1"/>
  <c r="E41" i="39"/>
  <c r="E40" i="39"/>
  <c r="E48" i="39" s="1"/>
  <c r="E18" i="39"/>
  <c r="D18" i="39"/>
  <c r="E8" i="39"/>
  <c r="D16" i="39"/>
  <c r="E6" i="39"/>
  <c r="D247" i="38"/>
  <c r="D246" i="38"/>
  <c r="F245" i="38"/>
  <c r="D245" i="38"/>
  <c r="D244" i="38" s="1"/>
  <c r="F244" i="38"/>
  <c r="F248" i="38" s="1"/>
  <c r="F226" i="38"/>
  <c r="D226" i="38"/>
  <c r="F224" i="38"/>
  <c r="D224" i="38"/>
  <c r="F218" i="38"/>
  <c r="F202" i="38"/>
  <c r="D117" i="38" s="1"/>
  <c r="E185" i="38"/>
  <c r="E170" i="38"/>
  <c r="E118" i="38"/>
  <c r="D118" i="38"/>
  <c r="E117" i="38"/>
  <c r="E116" i="38"/>
  <c r="D116" i="38"/>
  <c r="A76" i="38"/>
  <c r="E61" i="38"/>
  <c r="D61" i="38"/>
  <c r="E59" i="38"/>
  <c r="D59" i="38"/>
  <c r="E58" i="38"/>
  <c r="D58" i="38"/>
  <c r="E57" i="38"/>
  <c r="D57" i="38"/>
  <c r="K56" i="38"/>
  <c r="J56" i="38"/>
  <c r="I56" i="38"/>
  <c r="E47" i="38"/>
  <c r="E46" i="38"/>
  <c r="E45" i="38"/>
  <c r="E44" i="38"/>
  <c r="E43" i="38"/>
  <c r="E42" i="38"/>
  <c r="C42" i="38"/>
  <c r="C48" i="38" s="1"/>
  <c r="E41" i="38"/>
  <c r="E48" i="38" s="1"/>
  <c r="E40" i="38"/>
  <c r="E18" i="38"/>
  <c r="E8" i="38"/>
  <c r="D16" i="38"/>
  <c r="E6" i="38"/>
  <c r="D247" i="37"/>
  <c r="D246" i="37"/>
  <c r="F245" i="37"/>
  <c r="D245" i="37"/>
  <c r="D244" i="37" s="1"/>
  <c r="F244" i="37"/>
  <c r="F248" i="37" s="1"/>
  <c r="F226" i="37"/>
  <c r="D226" i="37"/>
  <c r="F224" i="37"/>
  <c r="D224" i="37"/>
  <c r="F218" i="37"/>
  <c r="F202" i="37"/>
  <c r="D117" i="37" s="1"/>
  <c r="E185" i="37"/>
  <c r="E170" i="37"/>
  <c r="E118" i="37"/>
  <c r="D118" i="37"/>
  <c r="E117" i="37"/>
  <c r="E116" i="37"/>
  <c r="D116" i="37"/>
  <c r="A76" i="37"/>
  <c r="E61" i="37"/>
  <c r="D61" i="37"/>
  <c r="E59" i="37"/>
  <c r="D59" i="37"/>
  <c r="E58" i="37"/>
  <c r="D58" i="37"/>
  <c r="E57" i="37"/>
  <c r="D57" i="37"/>
  <c r="K56" i="37"/>
  <c r="J56" i="37"/>
  <c r="I56" i="37"/>
  <c r="E47" i="37"/>
  <c r="E46" i="37"/>
  <c r="E45" i="37"/>
  <c r="E44" i="37"/>
  <c r="E43" i="37"/>
  <c r="E42" i="37"/>
  <c r="E48" i="37" s="1"/>
  <c r="C42" i="37"/>
  <c r="C48" i="37" s="1"/>
  <c r="E41" i="37"/>
  <c r="E40" i="37"/>
  <c r="E18" i="37"/>
  <c r="E8" i="37"/>
  <c r="D16" i="37"/>
  <c r="E6" i="37"/>
  <c r="F248" i="36"/>
  <c r="D247" i="36"/>
  <c r="D246" i="36"/>
  <c r="D244" i="36" s="1"/>
  <c r="F245" i="36"/>
  <c r="D245" i="36"/>
  <c r="F244" i="36"/>
  <c r="F225" i="36" s="1"/>
  <c r="F226" i="36"/>
  <c r="D226" i="36"/>
  <c r="F224" i="36"/>
  <c r="D224" i="36"/>
  <c r="F218" i="36"/>
  <c r="F202" i="36"/>
  <c r="E185" i="36"/>
  <c r="E116" i="36" s="1"/>
  <c r="E170" i="36"/>
  <c r="D116" i="36" s="1"/>
  <c r="E118" i="36"/>
  <c r="D118" i="36"/>
  <c r="E117" i="36"/>
  <c r="D117" i="36"/>
  <c r="A76" i="36"/>
  <c r="E61" i="36"/>
  <c r="D61" i="36"/>
  <c r="E59" i="36"/>
  <c r="D59" i="36"/>
  <c r="E58" i="36"/>
  <c r="D58" i="36"/>
  <c r="E57" i="36"/>
  <c r="D57" i="36"/>
  <c r="K56" i="36"/>
  <c r="J56" i="36"/>
  <c r="I56" i="36"/>
  <c r="E47" i="36"/>
  <c r="E46" i="36"/>
  <c r="E45" i="36"/>
  <c r="E44" i="36"/>
  <c r="E43" i="36"/>
  <c r="E48" i="36" s="1"/>
  <c r="E42" i="36"/>
  <c r="C42" i="36"/>
  <c r="C48" i="36" s="1"/>
  <c r="E41" i="36"/>
  <c r="E40" i="36"/>
  <c r="E18" i="36"/>
  <c r="D18" i="36"/>
  <c r="E8" i="36"/>
  <c r="D16" i="36"/>
  <c r="E6" i="36"/>
  <c r="D247" i="35"/>
  <c r="D246" i="35"/>
  <c r="F245" i="35"/>
  <c r="D245" i="35"/>
  <c r="D244" i="35" s="1"/>
  <c r="F244" i="35"/>
  <c r="F248" i="35" s="1"/>
  <c r="F226" i="35"/>
  <c r="D226" i="35"/>
  <c r="F224" i="35"/>
  <c r="D224" i="35"/>
  <c r="F218" i="35"/>
  <c r="E117" i="35" s="1"/>
  <c r="F202" i="35"/>
  <c r="D117" i="35" s="1"/>
  <c r="E185" i="35"/>
  <c r="E170" i="35"/>
  <c r="E118" i="35"/>
  <c r="D118" i="35"/>
  <c r="E116" i="35"/>
  <c r="D116" i="35"/>
  <c r="A76" i="35"/>
  <c r="E61" i="35"/>
  <c r="D61" i="35"/>
  <c r="E59" i="35"/>
  <c r="D59" i="35"/>
  <c r="E58" i="35"/>
  <c r="D58" i="35"/>
  <c r="E57" i="35"/>
  <c r="D57" i="35"/>
  <c r="K56" i="35"/>
  <c r="J56" i="35"/>
  <c r="I56" i="35"/>
  <c r="E47" i="35"/>
  <c r="E46" i="35"/>
  <c r="E45" i="35"/>
  <c r="E44" i="35"/>
  <c r="E43" i="35"/>
  <c r="E42" i="35"/>
  <c r="C42" i="35"/>
  <c r="C48" i="35" s="1"/>
  <c r="E41" i="35"/>
  <c r="E48" i="35" s="1"/>
  <c r="E40" i="35"/>
  <c r="E18" i="35"/>
  <c r="D18" i="35"/>
  <c r="D16" i="35"/>
  <c r="D56" i="35" s="1"/>
  <c r="E8" i="35"/>
  <c r="E7" i="35"/>
  <c r="E16" i="35" s="1"/>
  <c r="E6" i="35"/>
  <c r="D247" i="34"/>
  <c r="D246" i="34"/>
  <c r="F245" i="34"/>
  <c r="D245" i="34"/>
  <c r="D244" i="34" s="1"/>
  <c r="F244" i="34"/>
  <c r="F248" i="34" s="1"/>
  <c r="F226" i="34"/>
  <c r="D226" i="34"/>
  <c r="F224" i="34"/>
  <c r="D224" i="34"/>
  <c r="F218" i="34"/>
  <c r="F202" i="34"/>
  <c r="D117" i="34" s="1"/>
  <c r="E185" i="34"/>
  <c r="E116" i="34" s="1"/>
  <c r="E170" i="34"/>
  <c r="E118" i="34"/>
  <c r="D118" i="34"/>
  <c r="E117" i="34"/>
  <c r="D116" i="34"/>
  <c r="A76" i="34"/>
  <c r="E61" i="34"/>
  <c r="D61" i="34"/>
  <c r="E59" i="34"/>
  <c r="D59" i="34"/>
  <c r="E58" i="34"/>
  <c r="D58" i="34"/>
  <c r="E57" i="34"/>
  <c r="D57" i="34"/>
  <c r="K56" i="34"/>
  <c r="J56" i="34"/>
  <c r="I56" i="34"/>
  <c r="E47" i="34"/>
  <c r="E46" i="34"/>
  <c r="E45" i="34"/>
  <c r="E44" i="34"/>
  <c r="E43" i="34"/>
  <c r="E42" i="34"/>
  <c r="C42" i="34"/>
  <c r="C48" i="34" s="1"/>
  <c r="E41" i="34"/>
  <c r="E40" i="34"/>
  <c r="E48" i="34" s="1"/>
  <c r="E18" i="34"/>
  <c r="D18" i="34"/>
  <c r="E8" i="34"/>
  <c r="D16" i="34"/>
  <c r="D247" i="33"/>
  <c r="D246" i="33"/>
  <c r="F245" i="33"/>
  <c r="D245" i="33"/>
  <c r="D244" i="33" s="1"/>
  <c r="F244" i="33"/>
  <c r="F248" i="33" s="1"/>
  <c r="F226" i="33"/>
  <c r="D226" i="33"/>
  <c r="F224" i="33"/>
  <c r="D224" i="33"/>
  <c r="F218" i="33"/>
  <c r="F202" i="33"/>
  <c r="D117" i="33" s="1"/>
  <c r="E185" i="33"/>
  <c r="E170" i="33"/>
  <c r="E118" i="33"/>
  <c r="D118" i="33"/>
  <c r="E117" i="33"/>
  <c r="E116" i="33"/>
  <c r="D116" i="33"/>
  <c r="A76" i="33"/>
  <c r="E61" i="33"/>
  <c r="D61" i="33"/>
  <c r="E59" i="33"/>
  <c r="D59" i="33"/>
  <c r="E58" i="33"/>
  <c r="D58" i="33"/>
  <c r="E57" i="33"/>
  <c r="D57" i="33"/>
  <c r="K56" i="33"/>
  <c r="J56" i="33"/>
  <c r="I56" i="33"/>
  <c r="E47" i="33"/>
  <c r="E46" i="33"/>
  <c r="E45" i="33"/>
  <c r="E44" i="33"/>
  <c r="E43" i="33"/>
  <c r="E42" i="33"/>
  <c r="C42" i="33"/>
  <c r="C48" i="33" s="1"/>
  <c r="E41" i="33"/>
  <c r="E48" i="33" s="1"/>
  <c r="E40" i="33"/>
  <c r="E18" i="33"/>
  <c r="E8" i="33"/>
  <c r="D16" i="33"/>
  <c r="E6" i="33"/>
  <c r="D247" i="32"/>
  <c r="D244" i="32" s="1"/>
  <c r="D246" i="32"/>
  <c r="F245" i="32"/>
  <c r="D245" i="32"/>
  <c r="F244" i="32"/>
  <c r="F248" i="32" s="1"/>
  <c r="F226" i="32"/>
  <c r="D226" i="32"/>
  <c r="F224" i="32"/>
  <c r="D224" i="32"/>
  <c r="F218" i="32"/>
  <c r="E117" i="32" s="1"/>
  <c r="F202" i="32"/>
  <c r="D117" i="32" s="1"/>
  <c r="E185" i="32"/>
  <c r="E170" i="32"/>
  <c r="D116" i="32" s="1"/>
  <c r="E118" i="32"/>
  <c r="D118" i="32"/>
  <c r="E116" i="32"/>
  <c r="A76" i="32"/>
  <c r="E61" i="32"/>
  <c r="D61" i="32"/>
  <c r="E59" i="32"/>
  <c r="D59" i="32"/>
  <c r="E58" i="32"/>
  <c r="D58" i="32"/>
  <c r="E57" i="32"/>
  <c r="D57" i="32"/>
  <c r="K56" i="32"/>
  <c r="J56" i="32"/>
  <c r="I56" i="32"/>
  <c r="E47" i="32"/>
  <c r="E46" i="32"/>
  <c r="E45" i="32"/>
  <c r="E44" i="32"/>
  <c r="E43" i="32"/>
  <c r="E42" i="32"/>
  <c r="E48" i="32" s="1"/>
  <c r="C42" i="32"/>
  <c r="C48" i="32" s="1"/>
  <c r="E41" i="32"/>
  <c r="E40" i="32"/>
  <c r="E18" i="32"/>
  <c r="E8" i="32"/>
  <c r="E7" i="32"/>
  <c r="E16" i="32" s="1"/>
  <c r="D16" i="32"/>
  <c r="E6" i="32"/>
  <c r="D247" i="31"/>
  <c r="D246" i="31"/>
  <c r="F245" i="31"/>
  <c r="D245" i="31"/>
  <c r="D244" i="31" s="1"/>
  <c r="F244" i="31"/>
  <c r="F248" i="31" s="1"/>
  <c r="F226" i="31"/>
  <c r="D226" i="31"/>
  <c r="F224" i="31"/>
  <c r="D224" i="31"/>
  <c r="F218" i="31"/>
  <c r="F202" i="31"/>
  <c r="D117" i="31" s="1"/>
  <c r="E185" i="31"/>
  <c r="E170" i="31"/>
  <c r="E118" i="31"/>
  <c r="D118" i="31"/>
  <c r="E117" i="31"/>
  <c r="E116" i="31"/>
  <c r="D116" i="31"/>
  <c r="A76" i="31"/>
  <c r="E61" i="31"/>
  <c r="D61" i="31"/>
  <c r="E59" i="31"/>
  <c r="D59" i="31"/>
  <c r="E58" i="31"/>
  <c r="D58" i="31"/>
  <c r="E57" i="31"/>
  <c r="D57" i="31"/>
  <c r="K56" i="31"/>
  <c r="J56" i="31"/>
  <c r="I56" i="31"/>
  <c r="E47" i="31"/>
  <c r="E46" i="31"/>
  <c r="E45" i="31"/>
  <c r="E44" i="31"/>
  <c r="E43" i="31"/>
  <c r="E42" i="31"/>
  <c r="E48" i="31" s="1"/>
  <c r="C42" i="31"/>
  <c r="C48" i="31" s="1"/>
  <c r="E41" i="31"/>
  <c r="E40" i="31"/>
  <c r="E18" i="31"/>
  <c r="D18" i="31"/>
  <c r="E8" i="31"/>
  <c r="D16" i="31"/>
  <c r="E6" i="31"/>
  <c r="D247" i="30"/>
  <c r="D244" i="30" s="1"/>
  <c r="D246" i="30"/>
  <c r="F245" i="30"/>
  <c r="D245" i="30"/>
  <c r="F244" i="30"/>
  <c r="F248" i="30" s="1"/>
  <c r="F226" i="30"/>
  <c r="D226" i="30"/>
  <c r="F224" i="30"/>
  <c r="D224" i="30"/>
  <c r="F218" i="30"/>
  <c r="E117" i="30" s="1"/>
  <c r="F202" i="30"/>
  <c r="D117" i="30" s="1"/>
  <c r="E185" i="30"/>
  <c r="E116" i="30" s="1"/>
  <c r="E170" i="30"/>
  <c r="D116" i="30" s="1"/>
  <c r="E118" i="30"/>
  <c r="D118" i="30"/>
  <c r="A76" i="30"/>
  <c r="E61" i="30"/>
  <c r="D61" i="30"/>
  <c r="E59" i="30"/>
  <c r="D59" i="30"/>
  <c r="E58" i="30"/>
  <c r="D58" i="30"/>
  <c r="E57" i="30"/>
  <c r="D57" i="30"/>
  <c r="K56" i="30"/>
  <c r="J56" i="30"/>
  <c r="I56" i="30"/>
  <c r="E47" i="30"/>
  <c r="E46" i="30"/>
  <c r="E45" i="30"/>
  <c r="E44" i="30"/>
  <c r="E43" i="30"/>
  <c r="E42" i="30"/>
  <c r="C42" i="30"/>
  <c r="C48" i="30" s="1"/>
  <c r="E41" i="30"/>
  <c r="E40" i="30"/>
  <c r="E48" i="30" s="1"/>
  <c r="E18" i="30"/>
  <c r="D18" i="30"/>
  <c r="D16" i="30"/>
  <c r="D56" i="30" s="1"/>
  <c r="E8" i="30"/>
  <c r="E7" i="30"/>
  <c r="E16" i="30" s="1"/>
  <c r="E6" i="30"/>
  <c r="D247" i="29"/>
  <c r="D244" i="29" s="1"/>
  <c r="D246" i="29"/>
  <c r="F245" i="29"/>
  <c r="D245" i="29"/>
  <c r="F244" i="29"/>
  <c r="F248" i="29" s="1"/>
  <c r="F226" i="29"/>
  <c r="D226" i="29"/>
  <c r="F224" i="29"/>
  <c r="D224" i="29"/>
  <c r="F218" i="29"/>
  <c r="E117" i="29" s="1"/>
  <c r="F202" i="29"/>
  <c r="D117" i="29" s="1"/>
  <c r="E185" i="29"/>
  <c r="E170" i="29"/>
  <c r="E118" i="29"/>
  <c r="D118" i="29"/>
  <c r="E116" i="29"/>
  <c r="D116" i="29"/>
  <c r="A76" i="29"/>
  <c r="E61" i="29"/>
  <c r="D61" i="29"/>
  <c r="E59" i="29"/>
  <c r="D59" i="29"/>
  <c r="E58" i="29"/>
  <c r="D58" i="29"/>
  <c r="E57" i="29"/>
  <c r="D57" i="29"/>
  <c r="K56" i="29"/>
  <c r="J56" i="29"/>
  <c r="I56" i="29"/>
  <c r="D56" i="29"/>
  <c r="E47" i="29"/>
  <c r="E46" i="29"/>
  <c r="E45" i="29"/>
  <c r="E44" i="29"/>
  <c r="E43" i="29"/>
  <c r="E42" i="29"/>
  <c r="C42" i="29"/>
  <c r="C48" i="29" s="1"/>
  <c r="E41" i="29"/>
  <c r="E48" i="29" s="1"/>
  <c r="E40" i="29"/>
  <c r="E18" i="29"/>
  <c r="E16" i="29"/>
  <c r="E56" i="29" s="1"/>
  <c r="D16" i="29"/>
  <c r="E8" i="29"/>
  <c r="E7" i="29"/>
  <c r="E6" i="29"/>
  <c r="D247" i="28"/>
  <c r="D246" i="28"/>
  <c r="F245" i="28"/>
  <c r="D245" i="28"/>
  <c r="D244" i="28" s="1"/>
  <c r="F244" i="28"/>
  <c r="F248" i="28" s="1"/>
  <c r="F226" i="28"/>
  <c r="D226" i="28"/>
  <c r="F224" i="28"/>
  <c r="D224" i="28"/>
  <c r="F218" i="28"/>
  <c r="F202" i="28"/>
  <c r="D117" i="28" s="1"/>
  <c r="E185" i="28"/>
  <c r="E170" i="28"/>
  <c r="E118" i="28"/>
  <c r="D118" i="28"/>
  <c r="E117" i="28"/>
  <c r="E116" i="28"/>
  <c r="D116" i="28"/>
  <c r="A76" i="28"/>
  <c r="E61" i="28"/>
  <c r="D61" i="28"/>
  <c r="E59" i="28"/>
  <c r="D59" i="28"/>
  <c r="E58" i="28"/>
  <c r="D58" i="28"/>
  <c r="E57" i="28"/>
  <c r="D57" i="28"/>
  <c r="K56" i="28"/>
  <c r="J56" i="28"/>
  <c r="I56" i="28"/>
  <c r="E47" i="28"/>
  <c r="E46" i="28"/>
  <c r="E45" i="28"/>
  <c r="E44" i="28"/>
  <c r="E43" i="28"/>
  <c r="E42" i="28"/>
  <c r="C42" i="28"/>
  <c r="C48" i="28" s="1"/>
  <c r="E41" i="28"/>
  <c r="E48" i="28" s="1"/>
  <c r="E40" i="28"/>
  <c r="E18" i="28"/>
  <c r="D18" i="28"/>
  <c r="E8" i="28"/>
  <c r="D16" i="28"/>
  <c r="E6" i="28"/>
  <c r="D247" i="27"/>
  <c r="D246" i="27"/>
  <c r="F245" i="27"/>
  <c r="D245" i="27"/>
  <c r="D244" i="27" s="1"/>
  <c r="F244" i="27"/>
  <c r="F248" i="27" s="1"/>
  <c r="F226" i="27"/>
  <c r="D226" i="27"/>
  <c r="F224" i="27"/>
  <c r="D224" i="27"/>
  <c r="F218" i="27"/>
  <c r="F202" i="27"/>
  <c r="D117" i="27" s="1"/>
  <c r="E185" i="27"/>
  <c r="E116" i="27" s="1"/>
  <c r="E170" i="27"/>
  <c r="D116" i="27" s="1"/>
  <c r="E118" i="27"/>
  <c r="D118" i="27"/>
  <c r="E117" i="27"/>
  <c r="A76" i="27"/>
  <c r="E61" i="27"/>
  <c r="D61" i="27"/>
  <c r="E59" i="27"/>
  <c r="D59" i="27"/>
  <c r="E58" i="27"/>
  <c r="D58" i="27"/>
  <c r="E57" i="27"/>
  <c r="D57" i="27"/>
  <c r="K56" i="27"/>
  <c r="J56" i="27"/>
  <c r="I56" i="27"/>
  <c r="E47" i="27"/>
  <c r="E46" i="27"/>
  <c r="E45" i="27"/>
  <c r="E44" i="27"/>
  <c r="E43" i="27"/>
  <c r="E42" i="27"/>
  <c r="C42" i="27"/>
  <c r="C48" i="27" s="1"/>
  <c r="E41" i="27"/>
  <c r="E48" i="27" s="1"/>
  <c r="E40" i="27"/>
  <c r="E18" i="27"/>
  <c r="E8" i="27"/>
  <c r="D16" i="27"/>
  <c r="E6" i="27"/>
  <c r="D247" i="26"/>
  <c r="D246" i="26"/>
  <c r="F245" i="26"/>
  <c r="D245" i="26"/>
  <c r="D244" i="26" s="1"/>
  <c r="F244" i="26"/>
  <c r="F248" i="26" s="1"/>
  <c r="F226" i="26"/>
  <c r="D226" i="26"/>
  <c r="F224" i="26"/>
  <c r="D224" i="26"/>
  <c r="F218" i="26"/>
  <c r="F202" i="26"/>
  <c r="D117" i="26" s="1"/>
  <c r="E185" i="26"/>
  <c r="E170" i="26"/>
  <c r="E118" i="26"/>
  <c r="D118" i="26"/>
  <c r="E117" i="26"/>
  <c r="E116" i="26"/>
  <c r="D116" i="26"/>
  <c r="A76" i="26"/>
  <c r="E61" i="26"/>
  <c r="D61" i="26"/>
  <c r="E59" i="26"/>
  <c r="D59" i="26"/>
  <c r="E58" i="26"/>
  <c r="D58" i="26"/>
  <c r="E57" i="26"/>
  <c r="D57" i="26"/>
  <c r="K56" i="26"/>
  <c r="J56" i="26"/>
  <c r="I56" i="26"/>
  <c r="E47" i="26"/>
  <c r="E46" i="26"/>
  <c r="E45" i="26"/>
  <c r="E44" i="26"/>
  <c r="E43" i="26"/>
  <c r="E42" i="26"/>
  <c r="C42" i="26"/>
  <c r="C48" i="26" s="1"/>
  <c r="E41" i="26"/>
  <c r="E40" i="26"/>
  <c r="E48" i="26" s="1"/>
  <c r="E18" i="26"/>
  <c r="E8" i="26"/>
  <c r="D16" i="26"/>
  <c r="E6" i="26"/>
  <c r="D247" i="25"/>
  <c r="D246" i="25"/>
  <c r="F245" i="25"/>
  <c r="F244" i="25" s="1"/>
  <c r="D245" i="25"/>
  <c r="D244" i="25"/>
  <c r="D248" i="25" s="1"/>
  <c r="F226" i="25"/>
  <c r="D226" i="25"/>
  <c r="F224" i="25"/>
  <c r="D224" i="25"/>
  <c r="F218" i="25"/>
  <c r="F202" i="25"/>
  <c r="E185" i="25"/>
  <c r="E116" i="25" s="1"/>
  <c r="E170" i="25"/>
  <c r="D116" i="25" s="1"/>
  <c r="E118" i="25"/>
  <c r="D118" i="25"/>
  <c r="E117" i="25"/>
  <c r="D117" i="25"/>
  <c r="A76" i="25"/>
  <c r="E61" i="25"/>
  <c r="D61" i="25"/>
  <c r="E59" i="25"/>
  <c r="D59" i="25"/>
  <c r="E58" i="25"/>
  <c r="D58" i="25"/>
  <c r="E57" i="25"/>
  <c r="D57" i="25"/>
  <c r="K56" i="25"/>
  <c r="J56" i="25"/>
  <c r="I56" i="25"/>
  <c r="E47" i="25"/>
  <c r="E46" i="25"/>
  <c r="E45" i="25"/>
  <c r="E44" i="25"/>
  <c r="E43" i="25"/>
  <c r="E42" i="25"/>
  <c r="C42" i="25"/>
  <c r="C48" i="25" s="1"/>
  <c r="E41" i="25"/>
  <c r="E40" i="25"/>
  <c r="E18" i="25"/>
  <c r="D18" i="25"/>
  <c r="D17" i="25"/>
  <c r="D16" i="25"/>
  <c r="E8" i="25"/>
  <c r="E7" i="25"/>
  <c r="E16" i="25" s="1"/>
  <c r="E60" i="25" s="1"/>
  <c r="E6" i="25"/>
  <c r="D247" i="24"/>
  <c r="D246" i="24"/>
  <c r="F245" i="24"/>
  <c r="D245" i="24"/>
  <c r="D244" i="24" s="1"/>
  <c r="F244" i="24"/>
  <c r="F248" i="24" s="1"/>
  <c r="F226" i="24"/>
  <c r="D226" i="24"/>
  <c r="F224" i="24"/>
  <c r="D224" i="24"/>
  <c r="F218" i="24"/>
  <c r="F202" i="24"/>
  <c r="D117" i="24" s="1"/>
  <c r="E185" i="24"/>
  <c r="E170" i="24"/>
  <c r="E118" i="24"/>
  <c r="D118" i="24"/>
  <c r="E117" i="24"/>
  <c r="E116" i="24"/>
  <c r="D116" i="24"/>
  <c r="A76" i="24"/>
  <c r="E61" i="24"/>
  <c r="D61" i="24"/>
  <c r="E59" i="24"/>
  <c r="D59" i="24"/>
  <c r="E58" i="24"/>
  <c r="D58" i="24"/>
  <c r="E57" i="24"/>
  <c r="D57" i="24"/>
  <c r="K56" i="24"/>
  <c r="J56" i="24"/>
  <c r="I56" i="24"/>
  <c r="E47" i="24"/>
  <c r="E46" i="24"/>
  <c r="E45" i="24"/>
  <c r="E44" i="24"/>
  <c r="E43" i="24"/>
  <c r="E42" i="24"/>
  <c r="E48" i="24" s="1"/>
  <c r="C42" i="24"/>
  <c r="C48" i="24" s="1"/>
  <c r="E41" i="24"/>
  <c r="E40" i="24"/>
  <c r="E18" i="24"/>
  <c r="D18" i="24"/>
  <c r="D16" i="24"/>
  <c r="D56" i="24" s="1"/>
  <c r="E8" i="24"/>
  <c r="E7" i="24"/>
  <c r="E16" i="24" s="1"/>
  <c r="E6" i="24"/>
  <c r="F248" i="23"/>
  <c r="D247" i="23"/>
  <c r="D244" i="23" s="1"/>
  <c r="D246" i="23"/>
  <c r="F245" i="23"/>
  <c r="D245" i="23"/>
  <c r="F244" i="23"/>
  <c r="F226" i="23"/>
  <c r="D226" i="23"/>
  <c r="F225" i="23"/>
  <c r="F227" i="23" s="1"/>
  <c r="F224" i="23"/>
  <c r="F223" i="23" s="1"/>
  <c r="D224" i="23"/>
  <c r="F218" i="23"/>
  <c r="E117" i="23" s="1"/>
  <c r="F202" i="23"/>
  <c r="E185" i="23"/>
  <c r="E170" i="23"/>
  <c r="D116" i="23" s="1"/>
  <c r="E118" i="23"/>
  <c r="D118" i="23"/>
  <c r="D117" i="23"/>
  <c r="E116" i="23"/>
  <c r="A76" i="23"/>
  <c r="E61" i="23"/>
  <c r="D61" i="23"/>
  <c r="E59" i="23"/>
  <c r="D59" i="23"/>
  <c r="E58" i="23"/>
  <c r="D58" i="23"/>
  <c r="E57" i="23"/>
  <c r="D57" i="23"/>
  <c r="K56" i="23"/>
  <c r="J56" i="23"/>
  <c r="I56" i="23"/>
  <c r="E47" i="23"/>
  <c r="E46" i="23"/>
  <c r="E45" i="23"/>
  <c r="E44" i="23"/>
  <c r="E43" i="23"/>
  <c r="E42" i="23"/>
  <c r="C42" i="23"/>
  <c r="C48" i="23" s="1"/>
  <c r="E41" i="23"/>
  <c r="E40" i="23"/>
  <c r="E18" i="23"/>
  <c r="D18" i="23"/>
  <c r="E8" i="23"/>
  <c r="D16" i="23"/>
  <c r="E6" i="23"/>
  <c r="D247" i="22"/>
  <c r="D246" i="22"/>
  <c r="F245" i="22"/>
  <c r="D245" i="22"/>
  <c r="D244" i="22" s="1"/>
  <c r="F244" i="22"/>
  <c r="F248" i="22" s="1"/>
  <c r="F226" i="22"/>
  <c r="D226" i="22"/>
  <c r="F224" i="22"/>
  <c r="D224" i="22"/>
  <c r="F218" i="22"/>
  <c r="F202" i="22"/>
  <c r="D117" i="22" s="1"/>
  <c r="E185" i="22"/>
  <c r="E170" i="22"/>
  <c r="E118" i="22"/>
  <c r="D118" i="22"/>
  <c r="E117" i="22"/>
  <c r="E116" i="22"/>
  <c r="D116" i="22"/>
  <c r="A76" i="22"/>
  <c r="E61" i="22"/>
  <c r="D61" i="22"/>
  <c r="E59" i="22"/>
  <c r="D59" i="22"/>
  <c r="E58" i="22"/>
  <c r="D58" i="22"/>
  <c r="E57" i="22"/>
  <c r="D57" i="22"/>
  <c r="K56" i="22"/>
  <c r="J56" i="22"/>
  <c r="I56" i="22"/>
  <c r="E47" i="22"/>
  <c r="E46" i="22"/>
  <c r="E45" i="22"/>
  <c r="E44" i="22"/>
  <c r="E43" i="22"/>
  <c r="E42" i="22"/>
  <c r="C42" i="22"/>
  <c r="C48" i="22" s="1"/>
  <c r="E41" i="22"/>
  <c r="E40" i="22"/>
  <c r="E48" i="22" s="1"/>
  <c r="E18" i="22"/>
  <c r="E8" i="22"/>
  <c r="D16" i="22"/>
  <c r="E6" i="22"/>
  <c r="D247" i="21"/>
  <c r="D246" i="21"/>
  <c r="F245" i="21"/>
  <c r="F244" i="21" s="1"/>
  <c r="D245" i="21"/>
  <c r="D244" i="21"/>
  <c r="D248" i="21" s="1"/>
  <c r="F226" i="21"/>
  <c r="D226" i="21"/>
  <c r="F224" i="21"/>
  <c r="D224" i="21"/>
  <c r="F218" i="21"/>
  <c r="F202" i="21"/>
  <c r="E185" i="21"/>
  <c r="E170" i="21"/>
  <c r="D116" i="21" s="1"/>
  <c r="E118" i="21"/>
  <c r="D118" i="21"/>
  <c r="E117" i="21"/>
  <c r="D117" i="21"/>
  <c r="E116" i="21"/>
  <c r="A76" i="21"/>
  <c r="E61" i="21"/>
  <c r="D61" i="21"/>
  <c r="E59" i="21"/>
  <c r="D59" i="21"/>
  <c r="E58" i="21"/>
  <c r="D58" i="21"/>
  <c r="E57" i="21"/>
  <c r="D57" i="21"/>
  <c r="K56" i="21"/>
  <c r="J56" i="21"/>
  <c r="I56" i="21"/>
  <c r="E47" i="21"/>
  <c r="E46" i="21"/>
  <c r="E45" i="21"/>
  <c r="E44" i="21"/>
  <c r="E43" i="21"/>
  <c r="E42" i="21"/>
  <c r="C42" i="21"/>
  <c r="C48" i="21" s="1"/>
  <c r="E41" i="21"/>
  <c r="E48" i="21" s="1"/>
  <c r="E40" i="21"/>
  <c r="E18" i="21"/>
  <c r="D17" i="21"/>
  <c r="D16" i="21"/>
  <c r="E8" i="21"/>
  <c r="E7" i="21"/>
  <c r="E16" i="21" s="1"/>
  <c r="E56" i="21" s="1"/>
  <c r="E6" i="21"/>
  <c r="D247" i="20"/>
  <c r="D246" i="20"/>
  <c r="F245" i="20"/>
  <c r="D245" i="20"/>
  <c r="D244" i="20" s="1"/>
  <c r="F244" i="20"/>
  <c r="F248" i="20" s="1"/>
  <c r="F226" i="20"/>
  <c r="D226" i="20"/>
  <c r="F224" i="20"/>
  <c r="D224" i="20"/>
  <c r="F218" i="20"/>
  <c r="F202" i="20"/>
  <c r="D117" i="20" s="1"/>
  <c r="E185" i="20"/>
  <c r="E170" i="20"/>
  <c r="E118" i="20"/>
  <c r="D118" i="20"/>
  <c r="E117" i="20"/>
  <c r="E116" i="20"/>
  <c r="D116" i="20"/>
  <c r="A76" i="20"/>
  <c r="E61" i="20"/>
  <c r="D61" i="20"/>
  <c r="E59" i="20"/>
  <c r="D59" i="20"/>
  <c r="E58" i="20"/>
  <c r="D58" i="20"/>
  <c r="E57" i="20"/>
  <c r="D57" i="20"/>
  <c r="K56" i="20"/>
  <c r="J56" i="20"/>
  <c r="I56" i="20"/>
  <c r="E47" i="20"/>
  <c r="E46" i="20"/>
  <c r="E45" i="20"/>
  <c r="E44" i="20"/>
  <c r="E43" i="20"/>
  <c r="E42" i="20"/>
  <c r="C42" i="20"/>
  <c r="C48" i="20" s="1"/>
  <c r="E41" i="20"/>
  <c r="E40" i="20"/>
  <c r="E48" i="20" s="1"/>
  <c r="E18" i="20"/>
  <c r="D18" i="20"/>
  <c r="E8" i="20"/>
  <c r="D16" i="20"/>
  <c r="E6" i="20"/>
  <c r="D247" i="19"/>
  <c r="D246" i="19"/>
  <c r="F245" i="19"/>
  <c r="D245" i="19"/>
  <c r="D244" i="19" s="1"/>
  <c r="F244" i="19"/>
  <c r="F248" i="19" s="1"/>
  <c r="F226" i="19"/>
  <c r="D226" i="19"/>
  <c r="F224" i="19"/>
  <c r="D224" i="19"/>
  <c r="F218" i="19"/>
  <c r="F202" i="19"/>
  <c r="D117" i="19" s="1"/>
  <c r="E185" i="19"/>
  <c r="E116" i="19" s="1"/>
  <c r="E170" i="19"/>
  <c r="E118" i="19"/>
  <c r="D118" i="19"/>
  <c r="E117" i="19"/>
  <c r="D116" i="19"/>
  <c r="A76" i="19"/>
  <c r="E61" i="19"/>
  <c r="D61" i="19"/>
  <c r="E59" i="19"/>
  <c r="D59" i="19"/>
  <c r="E58" i="19"/>
  <c r="D58" i="19"/>
  <c r="E57" i="19"/>
  <c r="D57" i="19"/>
  <c r="K56" i="19"/>
  <c r="J56" i="19"/>
  <c r="I56" i="19"/>
  <c r="E47" i="19"/>
  <c r="E46" i="19"/>
  <c r="E45" i="19"/>
  <c r="E44" i="19"/>
  <c r="E43" i="19"/>
  <c r="E42" i="19"/>
  <c r="C42" i="19"/>
  <c r="C48" i="19" s="1"/>
  <c r="E41" i="19"/>
  <c r="E40" i="19"/>
  <c r="E48" i="19" s="1"/>
  <c r="E18" i="19"/>
  <c r="D18" i="19"/>
  <c r="E8" i="19"/>
  <c r="E7" i="19"/>
  <c r="E16" i="19" s="1"/>
  <c r="E6" i="19"/>
  <c r="D247" i="18"/>
  <c r="D246" i="18"/>
  <c r="F245" i="18"/>
  <c r="D245" i="18"/>
  <c r="D244" i="18" s="1"/>
  <c r="F244" i="18"/>
  <c r="F248" i="18" s="1"/>
  <c r="F226" i="18"/>
  <c r="D226" i="18"/>
  <c r="F224" i="18"/>
  <c r="D224" i="18"/>
  <c r="F218" i="18"/>
  <c r="F202" i="18"/>
  <c r="D117" i="18" s="1"/>
  <c r="E185" i="18"/>
  <c r="E170" i="18"/>
  <c r="D116" i="18" s="1"/>
  <c r="E118" i="18"/>
  <c r="D118" i="18"/>
  <c r="E117" i="18"/>
  <c r="E116" i="18"/>
  <c r="A76" i="18"/>
  <c r="E61" i="18"/>
  <c r="D61" i="18"/>
  <c r="E59" i="18"/>
  <c r="D59" i="18"/>
  <c r="E58" i="18"/>
  <c r="D58" i="18"/>
  <c r="E57" i="18"/>
  <c r="D57" i="18"/>
  <c r="K56" i="18"/>
  <c r="J56" i="18"/>
  <c r="I56" i="18"/>
  <c r="E47" i="18"/>
  <c r="E46" i="18"/>
  <c r="E45" i="18"/>
  <c r="E44" i="18"/>
  <c r="E43" i="18"/>
  <c r="E42" i="18"/>
  <c r="C42" i="18"/>
  <c r="C48" i="18" s="1"/>
  <c r="E41" i="18"/>
  <c r="E40" i="18"/>
  <c r="E48" i="18" s="1"/>
  <c r="E18" i="18"/>
  <c r="E8" i="18"/>
  <c r="D16" i="18"/>
  <c r="E6" i="18"/>
  <c r="D247" i="17"/>
  <c r="D246" i="17"/>
  <c r="F245" i="17"/>
  <c r="F244" i="17" s="1"/>
  <c r="D245" i="17"/>
  <c r="D244" i="17"/>
  <c r="D248" i="17" s="1"/>
  <c r="F226" i="17"/>
  <c r="D226" i="17"/>
  <c r="F224" i="17"/>
  <c r="D224" i="17"/>
  <c r="F218" i="17"/>
  <c r="F202" i="17"/>
  <c r="E185" i="17"/>
  <c r="E116" i="17" s="1"/>
  <c r="E170" i="17"/>
  <c r="D116" i="17" s="1"/>
  <c r="E118" i="17"/>
  <c r="D118" i="17"/>
  <c r="E117" i="17"/>
  <c r="D117" i="17"/>
  <c r="A76" i="17"/>
  <c r="E61" i="17"/>
  <c r="D61" i="17"/>
  <c r="E59" i="17"/>
  <c r="D59" i="17"/>
  <c r="E58" i="17"/>
  <c r="D58" i="17"/>
  <c r="E57" i="17"/>
  <c r="D57" i="17"/>
  <c r="K56" i="17"/>
  <c r="J56" i="17"/>
  <c r="I56" i="17"/>
  <c r="E47" i="17"/>
  <c r="E46" i="17"/>
  <c r="E45" i="17"/>
  <c r="E44" i="17"/>
  <c r="E43" i="17"/>
  <c r="E42" i="17"/>
  <c r="C42" i="17"/>
  <c r="C48" i="17" s="1"/>
  <c r="E41" i="17"/>
  <c r="E48" i="17" s="1"/>
  <c r="E40" i="17"/>
  <c r="E18" i="17"/>
  <c r="D18" i="17"/>
  <c r="D16" i="17"/>
  <c r="D17" i="17" s="1"/>
  <c r="E8" i="17"/>
  <c r="E7" i="17"/>
  <c r="E16" i="17" s="1"/>
  <c r="E56" i="17" s="1"/>
  <c r="E6" i="17"/>
  <c r="D247" i="16"/>
  <c r="D246" i="16"/>
  <c r="D244" i="16" s="1"/>
  <c r="F245" i="16"/>
  <c r="F244" i="16" s="1"/>
  <c r="D245" i="16"/>
  <c r="F226" i="16"/>
  <c r="D226" i="16"/>
  <c r="F224" i="16"/>
  <c r="D224" i="16"/>
  <c r="F218" i="16"/>
  <c r="E117" i="16" s="1"/>
  <c r="F202" i="16"/>
  <c r="E185" i="16"/>
  <c r="E170" i="16"/>
  <c r="E118" i="16"/>
  <c r="D118" i="16"/>
  <c r="D117" i="16"/>
  <c r="E116" i="16"/>
  <c r="D116" i="16"/>
  <c r="A76" i="16"/>
  <c r="E61" i="16"/>
  <c r="D61" i="16"/>
  <c r="E59" i="16"/>
  <c r="D59" i="16"/>
  <c r="E58" i="16"/>
  <c r="D58" i="16"/>
  <c r="E57" i="16"/>
  <c r="D57" i="16"/>
  <c r="K56" i="16"/>
  <c r="J56" i="16"/>
  <c r="I56" i="16"/>
  <c r="C48" i="16"/>
  <c r="E47" i="16"/>
  <c r="E46" i="16"/>
  <c r="E45" i="16"/>
  <c r="E44" i="16"/>
  <c r="E43" i="16"/>
  <c r="E42" i="16"/>
  <c r="C42" i="16"/>
  <c r="E41" i="16"/>
  <c r="E40" i="16"/>
  <c r="E18" i="16"/>
  <c r="D18" i="16"/>
  <c r="D16" i="16"/>
  <c r="E8" i="16"/>
  <c r="E7" i="16"/>
  <c r="E16" i="16" s="1"/>
  <c r="E6" i="16"/>
  <c r="D247" i="15"/>
  <c r="D244" i="15" s="1"/>
  <c r="D246" i="15"/>
  <c r="F245" i="15"/>
  <c r="D245" i="15"/>
  <c r="F244" i="15"/>
  <c r="F248" i="15" s="1"/>
  <c r="F226" i="15"/>
  <c r="D226" i="15"/>
  <c r="F224" i="15"/>
  <c r="D224" i="15"/>
  <c r="F218" i="15"/>
  <c r="E117" i="15" s="1"/>
  <c r="F202" i="15"/>
  <c r="D117" i="15" s="1"/>
  <c r="E185" i="15"/>
  <c r="E116" i="15" s="1"/>
  <c r="E170" i="15"/>
  <c r="E118" i="15"/>
  <c r="D118" i="15"/>
  <c r="D116" i="15"/>
  <c r="D103" i="15"/>
  <c r="D104" i="15" s="1"/>
  <c r="D109" i="15" s="1"/>
  <c r="A76" i="15"/>
  <c r="E61" i="15"/>
  <c r="D61" i="15"/>
  <c r="D60" i="15"/>
  <c r="E59" i="15"/>
  <c r="D59" i="15"/>
  <c r="E58" i="15"/>
  <c r="D58" i="15"/>
  <c r="E57" i="15"/>
  <c r="D57" i="15"/>
  <c r="K56" i="15"/>
  <c r="J56" i="15"/>
  <c r="I56" i="15"/>
  <c r="D56" i="15"/>
  <c r="D62" i="15" s="1"/>
  <c r="D71" i="15" s="1"/>
  <c r="E47" i="15"/>
  <c r="E46" i="15"/>
  <c r="E45" i="15"/>
  <c r="E44" i="15"/>
  <c r="E43" i="15"/>
  <c r="E42" i="15"/>
  <c r="C42" i="15"/>
  <c r="C48" i="15" s="1"/>
  <c r="E41" i="15"/>
  <c r="E40" i="15"/>
  <c r="E48" i="15" s="1"/>
  <c r="E18" i="15"/>
  <c r="D18" i="15"/>
  <c r="D17" i="15"/>
  <c r="D16" i="15"/>
  <c r="E8" i="15"/>
  <c r="E7" i="15"/>
  <c r="E16" i="15" s="1"/>
  <c r="D7" i="15"/>
  <c r="E6" i="15"/>
  <c r="D247" i="14"/>
  <c r="D244" i="14" s="1"/>
  <c r="D246" i="14"/>
  <c r="F245" i="14"/>
  <c r="D245" i="14"/>
  <c r="F244" i="14"/>
  <c r="F248" i="14" s="1"/>
  <c r="F226" i="14"/>
  <c r="D226" i="14"/>
  <c r="F224" i="14"/>
  <c r="D224" i="14"/>
  <c r="F218" i="14"/>
  <c r="F202" i="14"/>
  <c r="D117" i="14" s="1"/>
  <c r="E185" i="14"/>
  <c r="E116" i="14" s="1"/>
  <c r="E170" i="14"/>
  <c r="E118" i="14"/>
  <c r="D118" i="14"/>
  <c r="E117" i="14"/>
  <c r="D116" i="14"/>
  <c r="D103" i="14"/>
  <c r="D104" i="14" s="1"/>
  <c r="D109" i="14" s="1"/>
  <c r="A76" i="14"/>
  <c r="E61" i="14"/>
  <c r="D61" i="14"/>
  <c r="E59" i="14"/>
  <c r="D59" i="14"/>
  <c r="E58" i="14"/>
  <c r="D58" i="14"/>
  <c r="E57" i="14"/>
  <c r="D57" i="14"/>
  <c r="K56" i="14"/>
  <c r="J56" i="14"/>
  <c r="I56" i="14"/>
  <c r="E56" i="14"/>
  <c r="D56" i="14"/>
  <c r="E47" i="14"/>
  <c r="E46" i="14"/>
  <c r="E45" i="14"/>
  <c r="E44" i="14"/>
  <c r="E43" i="14"/>
  <c r="E42" i="14"/>
  <c r="C42" i="14"/>
  <c r="C48" i="14" s="1"/>
  <c r="E41" i="14"/>
  <c r="E48" i="14" s="1"/>
  <c r="E40" i="14"/>
  <c r="E18" i="14"/>
  <c r="D18" i="14"/>
  <c r="E17" i="14"/>
  <c r="E103" i="14" s="1"/>
  <c r="E104" i="14" s="1"/>
  <c r="E109" i="14" s="1"/>
  <c r="D17" i="14"/>
  <c r="E16" i="14"/>
  <c r="D16" i="14"/>
  <c r="E8" i="14"/>
  <c r="E7" i="14"/>
  <c r="D7" i="14"/>
  <c r="E6" i="14"/>
  <c r="G48" i="5"/>
  <c r="F67" i="104" s="1"/>
  <c r="F48" i="5"/>
  <c r="E48" i="5"/>
  <c r="G47" i="5"/>
  <c r="F66" i="104" s="1"/>
  <c r="F47" i="5"/>
  <c r="E47" i="5"/>
  <c r="G46" i="5"/>
  <c r="F65" i="104" s="1"/>
  <c r="F46" i="5"/>
  <c r="E46" i="5"/>
  <c r="G45" i="5"/>
  <c r="F64" i="104" s="1"/>
  <c r="F45" i="5"/>
  <c r="E45" i="5"/>
  <c r="G44" i="5"/>
  <c r="F63" i="104" s="1"/>
  <c r="F44" i="5"/>
  <c r="E44" i="5"/>
  <c r="G43" i="5"/>
  <c r="F62" i="104" s="1"/>
  <c r="F43" i="5"/>
  <c r="E43" i="5"/>
  <c r="G42" i="5"/>
  <c r="F61" i="104" s="1"/>
  <c r="F42" i="5"/>
  <c r="E42" i="5"/>
  <c r="G41" i="5"/>
  <c r="F60" i="104" s="1"/>
  <c r="F41" i="5"/>
  <c r="E41" i="5"/>
  <c r="G40" i="5"/>
  <c r="F59" i="104" s="1"/>
  <c r="F40" i="5"/>
  <c r="E40" i="5"/>
  <c r="G39" i="5"/>
  <c r="F58" i="104" s="1"/>
  <c r="F39" i="5"/>
  <c r="E39" i="5"/>
  <c r="G38" i="5"/>
  <c r="F57" i="104" s="1"/>
  <c r="F38" i="5"/>
  <c r="E38" i="5"/>
  <c r="G37" i="5"/>
  <c r="F56" i="104" s="1"/>
  <c r="F37" i="5"/>
  <c r="E37" i="5"/>
  <c r="G36" i="5"/>
  <c r="F55" i="104" s="1"/>
  <c r="F36" i="5"/>
  <c r="E36" i="5"/>
  <c r="G35" i="5"/>
  <c r="F54" i="104" s="1"/>
  <c r="F35" i="5"/>
  <c r="E35" i="5"/>
  <c r="G34" i="5"/>
  <c r="F53" i="104" s="1"/>
  <c r="F34" i="5"/>
  <c r="E34" i="5"/>
  <c r="G33" i="5"/>
  <c r="F52" i="104" s="1"/>
  <c r="F33" i="5"/>
  <c r="E33" i="5"/>
  <c r="G32" i="5"/>
  <c r="F51" i="104" s="1"/>
  <c r="F32" i="5"/>
  <c r="E32" i="5"/>
  <c r="G31" i="5"/>
  <c r="F50" i="104" s="1"/>
  <c r="F31" i="5"/>
  <c r="E31" i="5"/>
  <c r="G30" i="5"/>
  <c r="F49" i="104" s="1"/>
  <c r="F30" i="5"/>
  <c r="E30" i="5"/>
  <c r="G29" i="5"/>
  <c r="F48" i="104" s="1"/>
  <c r="F29" i="5"/>
  <c r="E29" i="5"/>
  <c r="G28" i="5"/>
  <c r="F47" i="104" s="1"/>
  <c r="F28" i="5"/>
  <c r="E28" i="5"/>
  <c r="G27" i="5"/>
  <c r="F46" i="104" s="1"/>
  <c r="F27" i="5"/>
  <c r="E27" i="5"/>
  <c r="G26" i="5"/>
  <c r="F45" i="104" s="1"/>
  <c r="F26" i="5"/>
  <c r="E26" i="5"/>
  <c r="G25" i="5"/>
  <c r="F44" i="104" s="1"/>
  <c r="F25" i="5"/>
  <c r="E25" i="5"/>
  <c r="G24" i="5"/>
  <c r="F43" i="104" s="1"/>
  <c r="F24" i="5"/>
  <c r="E24" i="5"/>
  <c r="G23" i="5"/>
  <c r="F42" i="104" s="1"/>
  <c r="F23" i="5"/>
  <c r="E23" i="5"/>
  <c r="G22" i="5"/>
  <c r="F41" i="104" s="1"/>
  <c r="F22" i="5"/>
  <c r="E22" i="5"/>
  <c r="G21" i="5"/>
  <c r="F40" i="104" s="1"/>
  <c r="F21" i="5"/>
  <c r="E21" i="5"/>
  <c r="G20" i="5"/>
  <c r="F39" i="104" s="1"/>
  <c r="F20" i="5"/>
  <c r="E20" i="5"/>
  <c r="G19" i="5"/>
  <c r="F38" i="104" s="1"/>
  <c r="F19" i="5"/>
  <c r="E19" i="5"/>
  <c r="G18" i="5"/>
  <c r="F18" i="5"/>
  <c r="E18" i="5"/>
  <c r="G48" i="4"/>
  <c r="F67" i="72" s="1"/>
  <c r="F48" i="4"/>
  <c r="E48" i="4"/>
  <c r="G47" i="4"/>
  <c r="F66" i="72" s="1"/>
  <c r="F47" i="4"/>
  <c r="E47" i="4"/>
  <c r="G46" i="4"/>
  <c r="F65" i="72" s="1"/>
  <c r="F46" i="4"/>
  <c r="E46" i="4"/>
  <c r="G45" i="4"/>
  <c r="F64" i="72" s="1"/>
  <c r="F45" i="4"/>
  <c r="E45" i="4"/>
  <c r="G44" i="4"/>
  <c r="F63" i="72" s="1"/>
  <c r="F44" i="4"/>
  <c r="E44" i="4"/>
  <c r="G43" i="4"/>
  <c r="F62" i="72" s="1"/>
  <c r="F43" i="4"/>
  <c r="E43" i="4"/>
  <c r="G42" i="4"/>
  <c r="F61" i="72" s="1"/>
  <c r="F42" i="4"/>
  <c r="E42" i="4"/>
  <c r="G41" i="4"/>
  <c r="F60" i="72" s="1"/>
  <c r="F41" i="4"/>
  <c r="E41" i="4"/>
  <c r="G40" i="4"/>
  <c r="F59" i="72" s="1"/>
  <c r="F40" i="4"/>
  <c r="E40" i="4"/>
  <c r="G39" i="4"/>
  <c r="F58" i="72" s="1"/>
  <c r="F39" i="4"/>
  <c r="E39" i="4"/>
  <c r="G38" i="4"/>
  <c r="F57" i="72" s="1"/>
  <c r="F38" i="4"/>
  <c r="E38" i="4"/>
  <c r="G37" i="4"/>
  <c r="F56" i="72" s="1"/>
  <c r="F37" i="4"/>
  <c r="E37" i="4"/>
  <c r="G36" i="4"/>
  <c r="F55" i="72" s="1"/>
  <c r="F36" i="4"/>
  <c r="E36" i="4"/>
  <c r="G35" i="4"/>
  <c r="F54" i="72" s="1"/>
  <c r="F35" i="4"/>
  <c r="E35" i="4"/>
  <c r="G34" i="4"/>
  <c r="F53" i="72" s="1"/>
  <c r="F34" i="4"/>
  <c r="E34" i="4"/>
  <c r="G33" i="4"/>
  <c r="F52" i="72" s="1"/>
  <c r="F33" i="4"/>
  <c r="E33" i="4"/>
  <c r="G32" i="4"/>
  <c r="F51" i="72" s="1"/>
  <c r="F32" i="4"/>
  <c r="E32" i="4"/>
  <c r="G31" i="4"/>
  <c r="F50" i="72" s="1"/>
  <c r="F31" i="4"/>
  <c r="E31" i="4"/>
  <c r="G30" i="4"/>
  <c r="F49" i="72" s="1"/>
  <c r="F30" i="4"/>
  <c r="E30" i="4"/>
  <c r="G29" i="4"/>
  <c r="F48" i="72" s="1"/>
  <c r="F29" i="4"/>
  <c r="E29" i="4"/>
  <c r="G28" i="4"/>
  <c r="F47" i="72" s="1"/>
  <c r="F28" i="4"/>
  <c r="E28" i="4"/>
  <c r="G27" i="4"/>
  <c r="F46" i="72" s="1"/>
  <c r="F27" i="4"/>
  <c r="E27" i="4"/>
  <c r="G26" i="4"/>
  <c r="F45" i="72" s="1"/>
  <c r="F26" i="4"/>
  <c r="E26" i="4"/>
  <c r="G25" i="4"/>
  <c r="F44" i="72" s="1"/>
  <c r="F25" i="4"/>
  <c r="E25" i="4"/>
  <c r="G24" i="4"/>
  <c r="F43" i="72" s="1"/>
  <c r="F24" i="4"/>
  <c r="E24" i="4"/>
  <c r="G23" i="4"/>
  <c r="F42" i="72" s="1"/>
  <c r="F23" i="4"/>
  <c r="E23" i="4"/>
  <c r="G22" i="4"/>
  <c r="F41" i="72" s="1"/>
  <c r="F22" i="4"/>
  <c r="E22" i="4"/>
  <c r="G21" i="4"/>
  <c r="F40" i="72" s="1"/>
  <c r="F21" i="4"/>
  <c r="E21" i="4"/>
  <c r="G20" i="4"/>
  <c r="F39" i="72" s="1"/>
  <c r="F20" i="4"/>
  <c r="E20" i="4"/>
  <c r="G19" i="4"/>
  <c r="F38" i="72" s="1"/>
  <c r="F19" i="4"/>
  <c r="E19" i="4"/>
  <c r="G18" i="4"/>
  <c r="F37" i="72" s="1"/>
  <c r="F18" i="4"/>
  <c r="E18" i="4"/>
  <c r="G48" i="3"/>
  <c r="F67" i="2" s="1"/>
  <c r="G47" i="3"/>
  <c r="F66" i="2" s="1"/>
  <c r="G46" i="3"/>
  <c r="F65" i="2" s="1"/>
  <c r="G45" i="3"/>
  <c r="F64" i="2" s="1"/>
  <c r="G44" i="3"/>
  <c r="G43" i="3"/>
  <c r="F62" i="2" s="1"/>
  <c r="G42" i="3"/>
  <c r="F61" i="2" s="1"/>
  <c r="G41" i="3"/>
  <c r="F60" i="2" s="1"/>
  <c r="G40" i="3"/>
  <c r="F59" i="2" s="1"/>
  <c r="G39" i="3"/>
  <c r="F58" i="2" s="1"/>
  <c r="G38" i="3"/>
  <c r="F57" i="2" s="1"/>
  <c r="G37" i="3"/>
  <c r="F56" i="2" s="1"/>
  <c r="G36" i="3"/>
  <c r="F55" i="2" s="1"/>
  <c r="G35" i="3"/>
  <c r="F54" i="2" s="1"/>
  <c r="G34" i="3"/>
  <c r="F53" i="2" s="1"/>
  <c r="G33" i="3"/>
  <c r="F52" i="2" s="1"/>
  <c r="G32" i="3"/>
  <c r="F51" i="2" s="1"/>
  <c r="G31" i="3"/>
  <c r="F50" i="2" s="1"/>
  <c r="G30" i="3"/>
  <c r="F49" i="2" s="1"/>
  <c r="G29" i="3"/>
  <c r="F48" i="2" s="1"/>
  <c r="G28" i="3"/>
  <c r="F47" i="2" s="1"/>
  <c r="G27" i="3"/>
  <c r="F46" i="2" s="1"/>
  <c r="G26" i="3"/>
  <c r="F45" i="2" s="1"/>
  <c r="G25" i="3"/>
  <c r="F44" i="2" s="1"/>
  <c r="G24" i="3"/>
  <c r="F43" i="2" s="1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G23" i="3"/>
  <c r="F42" i="2" s="1"/>
  <c r="F23" i="3"/>
  <c r="E23" i="3"/>
  <c r="G22" i="3"/>
  <c r="F41" i="2" s="1"/>
  <c r="F22" i="3"/>
  <c r="E22" i="3"/>
  <c r="G21" i="3"/>
  <c r="F40" i="2" s="1"/>
  <c r="F21" i="3"/>
  <c r="E21" i="3"/>
  <c r="D247" i="13"/>
  <c r="D246" i="13"/>
  <c r="F245" i="13"/>
  <c r="D245" i="13"/>
  <c r="D244" i="13" s="1"/>
  <c r="F244" i="13"/>
  <c r="F248" i="13" s="1"/>
  <c r="F226" i="13"/>
  <c r="D226" i="13"/>
  <c r="F224" i="13"/>
  <c r="D224" i="13"/>
  <c r="F218" i="13"/>
  <c r="F202" i="13"/>
  <c r="E185" i="13"/>
  <c r="E116" i="13" s="1"/>
  <c r="E170" i="13"/>
  <c r="E118" i="13"/>
  <c r="D118" i="13"/>
  <c r="E117" i="13"/>
  <c r="D117" i="13"/>
  <c r="D116" i="13"/>
  <c r="A76" i="13"/>
  <c r="E61" i="13"/>
  <c r="D61" i="13"/>
  <c r="E59" i="13"/>
  <c r="D59" i="13"/>
  <c r="E58" i="13"/>
  <c r="D58" i="13"/>
  <c r="E57" i="13"/>
  <c r="D57" i="13"/>
  <c r="K56" i="13"/>
  <c r="J56" i="13"/>
  <c r="I56" i="13"/>
  <c r="E47" i="13"/>
  <c r="E46" i="13"/>
  <c r="E45" i="13"/>
  <c r="E44" i="13"/>
  <c r="E43" i="13"/>
  <c r="E42" i="13"/>
  <c r="C42" i="13"/>
  <c r="E41" i="13"/>
  <c r="E40" i="13"/>
  <c r="E18" i="13"/>
  <c r="D18" i="13"/>
  <c r="E8" i="13"/>
  <c r="D16" i="13"/>
  <c r="E6" i="13"/>
  <c r="E143" i="39" l="1"/>
  <c r="E142" i="36"/>
  <c r="E142" i="29"/>
  <c r="E142" i="25"/>
  <c r="E144" i="25"/>
  <c r="E142" i="22"/>
  <c r="E143" i="19"/>
  <c r="E142" i="18"/>
  <c r="E143" i="17"/>
  <c r="E142" i="21"/>
  <c r="E143" i="36"/>
  <c r="E142" i="40"/>
  <c r="E142" i="39"/>
  <c r="E143" i="37"/>
  <c r="E142" i="32"/>
  <c r="E143" i="32"/>
  <c r="E142" i="30"/>
  <c r="E142" i="24"/>
  <c r="E143" i="21"/>
  <c r="E144" i="19"/>
  <c r="E142" i="16"/>
  <c r="E143" i="16"/>
  <c r="E143" i="14"/>
  <c r="E142" i="13"/>
  <c r="E143" i="13"/>
  <c r="F63" i="2"/>
  <c r="F37" i="104"/>
  <c r="G50" i="5"/>
  <c r="D84" i="101"/>
  <c r="D85" i="101" s="1"/>
  <c r="D82" i="92"/>
  <c r="D22" i="90"/>
  <c r="D23" i="90" s="1"/>
  <c r="D30" i="90"/>
  <c r="D30" i="85"/>
  <c r="D43" i="85" s="1"/>
  <c r="D92" i="85"/>
  <c r="D22" i="85"/>
  <c r="D23" i="85" s="1"/>
  <c r="D81" i="85" s="1"/>
  <c r="D22" i="50"/>
  <c r="D23" i="50" s="1"/>
  <c r="D92" i="50"/>
  <c r="D30" i="50"/>
  <c r="D82" i="57"/>
  <c r="D41" i="52"/>
  <c r="D42" i="52"/>
  <c r="D46" i="52"/>
  <c r="D81" i="83"/>
  <c r="D78" i="83"/>
  <c r="D255" i="83"/>
  <c r="D83" i="83"/>
  <c r="D79" i="83"/>
  <c r="D80" i="83" s="1"/>
  <c r="D79" i="84"/>
  <c r="D80" i="84" s="1"/>
  <c r="D83" i="84"/>
  <c r="D255" i="84"/>
  <c r="D81" i="84"/>
  <c r="D81" i="91"/>
  <c r="D255" i="91"/>
  <c r="D83" i="91"/>
  <c r="D79" i="91"/>
  <c r="D80" i="91" s="1"/>
  <c r="E84" i="82"/>
  <c r="F43" i="82"/>
  <c r="F41" i="82"/>
  <c r="F46" i="82"/>
  <c r="F40" i="82"/>
  <c r="F48" i="82" s="1"/>
  <c r="E70" i="82" s="1"/>
  <c r="E69" i="82"/>
  <c r="E72" i="82" s="1"/>
  <c r="F44" i="82"/>
  <c r="F45" i="82"/>
  <c r="F42" i="82"/>
  <c r="F47" i="82"/>
  <c r="E83" i="82"/>
  <c r="E78" i="82"/>
  <c r="E85" i="82" s="1"/>
  <c r="E257" i="82" s="1"/>
  <c r="D23" i="78"/>
  <c r="D81" i="99"/>
  <c r="D255" i="99"/>
  <c r="E255" i="98"/>
  <c r="E83" i="98"/>
  <c r="E78" i="98"/>
  <c r="E81" i="98"/>
  <c r="E79" i="98"/>
  <c r="E80" i="98" s="1"/>
  <c r="E78" i="97"/>
  <c r="E255" i="97"/>
  <c r="E81" i="97"/>
  <c r="E83" i="97"/>
  <c r="E79" i="97"/>
  <c r="E80" i="97" s="1"/>
  <c r="E256" i="93"/>
  <c r="D83" i="93"/>
  <c r="D81" i="93"/>
  <c r="D255" i="93"/>
  <c r="D79" i="93"/>
  <c r="D80" i="93" s="1"/>
  <c r="D255" i="85"/>
  <c r="D83" i="85"/>
  <c r="D79" i="85"/>
  <c r="D80" i="85" s="1"/>
  <c r="F47" i="87"/>
  <c r="E69" i="87"/>
  <c r="E84" i="87"/>
  <c r="F40" i="87"/>
  <c r="F48" i="87" s="1"/>
  <c r="E70" i="87" s="1"/>
  <c r="F45" i="87"/>
  <c r="F46" i="87"/>
  <c r="F43" i="87"/>
  <c r="F42" i="87"/>
  <c r="F41" i="87"/>
  <c r="F44" i="87"/>
  <c r="D255" i="77"/>
  <c r="D83" i="77"/>
  <c r="D79" i="77"/>
  <c r="D80" i="77" s="1"/>
  <c r="D81" i="77"/>
  <c r="E31" i="88"/>
  <c r="E92" i="88"/>
  <c r="E81" i="92"/>
  <c r="E255" i="92"/>
  <c r="E79" i="92"/>
  <c r="E80" i="92" s="1"/>
  <c r="F47" i="73"/>
  <c r="E69" i="73"/>
  <c r="F45" i="73"/>
  <c r="F43" i="73"/>
  <c r="D44" i="78"/>
  <c r="D46" i="78"/>
  <c r="D41" i="78"/>
  <c r="D43" i="78"/>
  <c r="D47" i="78"/>
  <c r="D45" i="78"/>
  <c r="D40" i="78"/>
  <c r="D48" i="78" s="1"/>
  <c r="D70" i="78" s="1"/>
  <c r="D42" i="78"/>
  <c r="D44" i="85"/>
  <c r="D47" i="85"/>
  <c r="D41" i="85"/>
  <c r="D42" i="85"/>
  <c r="D32" i="85"/>
  <c r="D78" i="85" s="1"/>
  <c r="E81" i="99"/>
  <c r="E255" i="99"/>
  <c r="E79" i="99"/>
  <c r="E80" i="99" s="1"/>
  <c r="D256" i="102"/>
  <c r="E78" i="103"/>
  <c r="E81" i="103"/>
  <c r="E255" i="103"/>
  <c r="E83" i="103"/>
  <c r="E79" i="103"/>
  <c r="E80" i="103" s="1"/>
  <c r="D255" i="82"/>
  <c r="D83" i="82"/>
  <c r="D79" i="82"/>
  <c r="D80" i="82" s="1"/>
  <c r="D81" i="82"/>
  <c r="E69" i="97"/>
  <c r="F46" i="97"/>
  <c r="F41" i="97"/>
  <c r="F42" i="97"/>
  <c r="F44" i="97"/>
  <c r="F40" i="97"/>
  <c r="F45" i="97"/>
  <c r="F47" i="97"/>
  <c r="F43" i="97"/>
  <c r="D21" i="81"/>
  <c r="D22" i="81" s="1"/>
  <c r="E21" i="95"/>
  <c r="E30" i="95" s="1"/>
  <c r="E92" i="95"/>
  <c r="E22" i="95"/>
  <c r="E81" i="86"/>
  <c r="E255" i="86"/>
  <c r="E83" i="86"/>
  <c r="E79" i="86"/>
  <c r="E80" i="86" s="1"/>
  <c r="E78" i="86"/>
  <c r="D84" i="88"/>
  <c r="D69" i="88"/>
  <c r="D31" i="98"/>
  <c r="E31" i="76"/>
  <c r="D48" i="75"/>
  <c r="D70" i="75" s="1"/>
  <c r="E92" i="73"/>
  <c r="F41" i="73" s="1"/>
  <c r="D92" i="78"/>
  <c r="E84" i="85"/>
  <c r="F42" i="85"/>
  <c r="E69" i="85"/>
  <c r="F44" i="85"/>
  <c r="F40" i="85"/>
  <c r="F43" i="85"/>
  <c r="F46" i="85"/>
  <c r="F47" i="85"/>
  <c r="F41" i="85"/>
  <c r="F45" i="85"/>
  <c r="D22" i="92"/>
  <c r="D23" i="92" s="1"/>
  <c r="E32" i="99"/>
  <c r="E78" i="99" s="1"/>
  <c r="E21" i="75"/>
  <c r="E85" i="93"/>
  <c r="D22" i="78"/>
  <c r="F40" i="100"/>
  <c r="E22" i="76"/>
  <c r="D47" i="82"/>
  <c r="D32" i="82"/>
  <c r="D78" i="82" s="1"/>
  <c r="D46" i="82"/>
  <c r="D41" i="82"/>
  <c r="D44" i="82"/>
  <c r="D43" i="82"/>
  <c r="D45" i="82"/>
  <c r="D42" i="82"/>
  <c r="D40" i="82"/>
  <c r="D257" i="102"/>
  <c r="D96" i="102"/>
  <c r="D97" i="102" s="1"/>
  <c r="D85" i="88"/>
  <c r="D255" i="75"/>
  <c r="D83" i="75"/>
  <c r="D79" i="75"/>
  <c r="D80" i="75" s="1"/>
  <c r="D81" i="75"/>
  <c r="E84" i="81"/>
  <c r="F47" i="81"/>
  <c r="F41" i="81"/>
  <c r="E69" i="81"/>
  <c r="F46" i="81"/>
  <c r="F45" i="81"/>
  <c r="F40" i="81"/>
  <c r="F43" i="81"/>
  <c r="F44" i="81"/>
  <c r="F42" i="81"/>
  <c r="D44" i="96"/>
  <c r="D46" i="96"/>
  <c r="D41" i="96"/>
  <c r="D43" i="96"/>
  <c r="D45" i="96"/>
  <c r="D40" i="96"/>
  <c r="D32" i="96"/>
  <c r="D47" i="96"/>
  <c r="D42" i="96"/>
  <c r="D48" i="88"/>
  <c r="D70" i="88" s="1"/>
  <c r="D44" i="91"/>
  <c r="D46" i="91"/>
  <c r="D41" i="91"/>
  <c r="D43" i="91"/>
  <c r="D32" i="91"/>
  <c r="D47" i="91"/>
  <c r="D45" i="91"/>
  <c r="D40" i="91"/>
  <c r="D42" i="91"/>
  <c r="D69" i="80"/>
  <c r="D84" i="80"/>
  <c r="E69" i="98"/>
  <c r="F45" i="98"/>
  <c r="F42" i="98"/>
  <c r="F47" i="98"/>
  <c r="F43" i="98"/>
  <c r="E84" i="98"/>
  <c r="F46" i="98"/>
  <c r="F41" i="98"/>
  <c r="F40" i="98"/>
  <c r="F44" i="98"/>
  <c r="D21" i="89"/>
  <c r="D22" i="89" s="1"/>
  <c r="D23" i="89" s="1"/>
  <c r="D92" i="89"/>
  <c r="D31" i="89"/>
  <c r="D31" i="78"/>
  <c r="D43" i="84"/>
  <c r="D45" i="84"/>
  <c r="D40" i="84"/>
  <c r="D47" i="84"/>
  <c r="D32" i="84"/>
  <c r="D46" i="84"/>
  <c r="D44" i="84"/>
  <c r="D41" i="84"/>
  <c r="D42" i="84"/>
  <c r="D92" i="94"/>
  <c r="E31" i="89"/>
  <c r="D82" i="74"/>
  <c r="E23" i="78"/>
  <c r="E85" i="100"/>
  <c r="D92" i="92"/>
  <c r="D45" i="93"/>
  <c r="D40" i="93"/>
  <c r="D46" i="93"/>
  <c r="D41" i="93"/>
  <c r="D43" i="93"/>
  <c r="D32" i="93"/>
  <c r="D44" i="93"/>
  <c r="D47" i="93"/>
  <c r="D42" i="93"/>
  <c r="E80" i="93"/>
  <c r="E84" i="93"/>
  <c r="E78" i="81"/>
  <c r="E85" i="81" s="1"/>
  <c r="F46" i="100"/>
  <c r="E84" i="100"/>
  <c r="E78" i="84"/>
  <c r="E85" i="84" s="1"/>
  <c r="E31" i="94"/>
  <c r="E32" i="94" s="1"/>
  <c r="D23" i="98"/>
  <c r="D82" i="98"/>
  <c r="D21" i="79"/>
  <c r="D31" i="79" s="1"/>
  <c r="E78" i="87"/>
  <c r="E81" i="87"/>
  <c r="E83" i="87"/>
  <c r="E255" i="87"/>
  <c r="E79" i="87"/>
  <c r="E80" i="87" s="1"/>
  <c r="E82" i="76"/>
  <c r="E83" i="80"/>
  <c r="E79" i="80"/>
  <c r="E80" i="80" s="1"/>
  <c r="E255" i="80"/>
  <c r="E81" i="80"/>
  <c r="E78" i="80"/>
  <c r="E22" i="79"/>
  <c r="E23" i="79" s="1"/>
  <c r="D82" i="99"/>
  <c r="D48" i="80"/>
  <c r="D70" i="80" s="1"/>
  <c r="E30" i="102"/>
  <c r="F45" i="74"/>
  <c r="F40" i="74"/>
  <c r="F47" i="74"/>
  <c r="E69" i="74"/>
  <c r="F41" i="74"/>
  <c r="F46" i="74"/>
  <c r="F42" i="74"/>
  <c r="F43" i="74"/>
  <c r="F44" i="74"/>
  <c r="E23" i="73"/>
  <c r="D48" i="100"/>
  <c r="D70" i="100" s="1"/>
  <c r="E92" i="79"/>
  <c r="E22" i="89"/>
  <c r="E23" i="76"/>
  <c r="D31" i="74"/>
  <c r="E92" i="77"/>
  <c r="E31" i="77"/>
  <c r="E30" i="77"/>
  <c r="E22" i="77"/>
  <c r="E82" i="77"/>
  <c r="D30" i="94"/>
  <c r="D31" i="94"/>
  <c r="D22" i="94"/>
  <c r="D23" i="94" s="1"/>
  <c r="E30" i="89"/>
  <c r="E32" i="89" s="1"/>
  <c r="E30" i="78"/>
  <c r="E32" i="78" s="1"/>
  <c r="E23" i="77"/>
  <c r="E83" i="81"/>
  <c r="F42" i="100"/>
  <c r="E22" i="94"/>
  <c r="E23" i="94" s="1"/>
  <c r="E82" i="88"/>
  <c r="D257" i="76"/>
  <c r="D96" i="76"/>
  <c r="D95" i="76" s="1"/>
  <c r="E32" i="90"/>
  <c r="D81" i="73"/>
  <c r="D255" i="73"/>
  <c r="D83" i="73"/>
  <c r="D79" i="73"/>
  <c r="D80" i="73" s="1"/>
  <c r="D48" i="86"/>
  <c r="D70" i="86" s="1"/>
  <c r="E69" i="80"/>
  <c r="F47" i="80"/>
  <c r="F42" i="80"/>
  <c r="E84" i="80"/>
  <c r="F41" i="80"/>
  <c r="F45" i="80"/>
  <c r="F43" i="80"/>
  <c r="F44" i="80"/>
  <c r="F46" i="80"/>
  <c r="F40" i="80"/>
  <c r="F48" i="91"/>
  <c r="E70" i="91" s="1"/>
  <c r="E92" i="76"/>
  <c r="E69" i="101"/>
  <c r="E84" i="101"/>
  <c r="E85" i="101" s="1"/>
  <c r="F45" i="101"/>
  <c r="F40" i="101"/>
  <c r="F43" i="101"/>
  <c r="F47" i="101"/>
  <c r="F46" i="101"/>
  <c r="F41" i="101"/>
  <c r="F44" i="101"/>
  <c r="F42" i="101"/>
  <c r="D45" i="73"/>
  <c r="D40" i="73"/>
  <c r="D47" i="73"/>
  <c r="D32" i="73"/>
  <c r="D78" i="73" s="1"/>
  <c r="D44" i="73"/>
  <c r="D43" i="73"/>
  <c r="D46" i="73"/>
  <c r="D41" i="73"/>
  <c r="D42" i="73"/>
  <c r="E31" i="102"/>
  <c r="D81" i="96"/>
  <c r="D255" i="96"/>
  <c r="D83" i="96"/>
  <c r="D79" i="96"/>
  <c r="D80" i="96" s="1"/>
  <c r="D78" i="96"/>
  <c r="E32" i="92"/>
  <c r="D30" i="97"/>
  <c r="D23" i="97"/>
  <c r="D92" i="97"/>
  <c r="E30" i="79"/>
  <c r="E32" i="79" s="1"/>
  <c r="D72" i="101"/>
  <c r="E92" i="78"/>
  <c r="E83" i="100"/>
  <c r="E85" i="91"/>
  <c r="E92" i="96"/>
  <c r="D69" i="87"/>
  <c r="D72" i="87" s="1"/>
  <c r="D84" i="87"/>
  <c r="D85" i="87" s="1"/>
  <c r="D46" i="98"/>
  <c r="D41" i="98"/>
  <c r="D43" i="98"/>
  <c r="D40" i="98"/>
  <c r="D32" i="98"/>
  <c r="D45" i="98"/>
  <c r="D47" i="98"/>
  <c r="D44" i="98"/>
  <c r="D42" i="98"/>
  <c r="D47" i="90"/>
  <c r="D44" i="90"/>
  <c r="D46" i="90"/>
  <c r="D41" i="90"/>
  <c r="D43" i="90"/>
  <c r="D45" i="90"/>
  <c r="D40" i="90"/>
  <c r="D42" i="90"/>
  <c r="F47" i="84"/>
  <c r="E69" i="84"/>
  <c r="F46" i="84"/>
  <c r="F42" i="84"/>
  <c r="E84" i="84"/>
  <c r="F43" i="84"/>
  <c r="F41" i="84"/>
  <c r="F40" i="84"/>
  <c r="F44" i="84"/>
  <c r="F45" i="84"/>
  <c r="F42" i="103"/>
  <c r="F47" i="103"/>
  <c r="E69" i="103"/>
  <c r="E84" i="103"/>
  <c r="F45" i="103"/>
  <c r="F43" i="103"/>
  <c r="F40" i="103"/>
  <c r="F46" i="103"/>
  <c r="F44" i="103"/>
  <c r="F41" i="103"/>
  <c r="D30" i="99"/>
  <c r="D83" i="99" s="1"/>
  <c r="D31" i="99"/>
  <c r="D84" i="95"/>
  <c r="D69" i="95"/>
  <c r="D72" i="95" s="1"/>
  <c r="D78" i="95"/>
  <c r="E81" i="83"/>
  <c r="E255" i="83"/>
  <c r="E79" i="83"/>
  <c r="E80" i="83" s="1"/>
  <c r="E23" i="102"/>
  <c r="D84" i="100"/>
  <c r="D85" i="100" s="1"/>
  <c r="D69" i="100"/>
  <c r="E69" i="86"/>
  <c r="E84" i="86"/>
  <c r="F43" i="86"/>
  <c r="F41" i="86"/>
  <c r="F47" i="86"/>
  <c r="F46" i="86"/>
  <c r="F45" i="86"/>
  <c r="F44" i="86"/>
  <c r="F42" i="86"/>
  <c r="F40" i="86"/>
  <c r="E31" i="96"/>
  <c r="D72" i="103"/>
  <c r="D92" i="99"/>
  <c r="D23" i="74"/>
  <c r="D22" i="74"/>
  <c r="D30" i="74"/>
  <c r="E30" i="96"/>
  <c r="E32" i="96" s="1"/>
  <c r="D31" i="91"/>
  <c r="F41" i="100"/>
  <c r="E23" i="89"/>
  <c r="E72" i="91"/>
  <c r="D85" i="80"/>
  <c r="E96" i="82"/>
  <c r="E30" i="88"/>
  <c r="D45" i="92"/>
  <c r="D40" i="92"/>
  <c r="D44" i="92"/>
  <c r="D46" i="92"/>
  <c r="D41" i="92"/>
  <c r="D32" i="92"/>
  <c r="D43" i="92"/>
  <c r="D47" i="92"/>
  <c r="D42" i="92"/>
  <c r="D46" i="77"/>
  <c r="D41" i="77"/>
  <c r="D43" i="77"/>
  <c r="D44" i="77"/>
  <c r="D45" i="77"/>
  <c r="D40" i="77"/>
  <c r="D32" i="77"/>
  <c r="D47" i="77"/>
  <c r="D42" i="77"/>
  <c r="E83" i="74"/>
  <c r="E79" i="74"/>
  <c r="E80" i="74" s="1"/>
  <c r="E78" i="74"/>
  <c r="E81" i="74"/>
  <c r="E255" i="74"/>
  <c r="E82" i="102"/>
  <c r="E22" i="88"/>
  <c r="E23" i="88" s="1"/>
  <c r="D92" i="98"/>
  <c r="D92" i="81"/>
  <c r="E92" i="102"/>
  <c r="E22" i="96"/>
  <c r="E23" i="96" s="1"/>
  <c r="D32" i="75"/>
  <c r="D257" i="103"/>
  <c r="D96" i="103"/>
  <c r="D45" i="83"/>
  <c r="D40" i="83"/>
  <c r="D47" i="83"/>
  <c r="D32" i="83"/>
  <c r="D44" i="83"/>
  <c r="D42" i="83"/>
  <c r="D41" i="83"/>
  <c r="D43" i="83"/>
  <c r="D46" i="83"/>
  <c r="E31" i="83"/>
  <c r="E92" i="83"/>
  <c r="D31" i="90"/>
  <c r="E23" i="90"/>
  <c r="E82" i="96"/>
  <c r="E82" i="95"/>
  <c r="F47" i="100"/>
  <c r="D32" i="86"/>
  <c r="D48" i="87"/>
  <c r="D70" i="87" s="1"/>
  <c r="E78" i="85"/>
  <c r="E85" i="85" s="1"/>
  <c r="E78" i="69"/>
  <c r="E81" i="69"/>
  <c r="E255" i="69"/>
  <c r="E79" i="69"/>
  <c r="E80" i="69" s="1"/>
  <c r="E83" i="69"/>
  <c r="F46" i="56"/>
  <c r="F41" i="56"/>
  <c r="F43" i="56"/>
  <c r="F45" i="56"/>
  <c r="F40" i="56"/>
  <c r="E69" i="56"/>
  <c r="F47" i="56"/>
  <c r="F42" i="56"/>
  <c r="F44" i="56"/>
  <c r="D81" i="68"/>
  <c r="D83" i="68"/>
  <c r="D79" i="68"/>
  <c r="D80" i="68" s="1"/>
  <c r="D255" i="68"/>
  <c r="D83" i="43"/>
  <c r="D79" i="43"/>
  <c r="D80" i="43" s="1"/>
  <c r="D81" i="43"/>
  <c r="D255" i="43"/>
  <c r="D81" i="42"/>
  <c r="D255" i="42"/>
  <c r="D83" i="42"/>
  <c r="D79" i="42"/>
  <c r="D80" i="42" s="1"/>
  <c r="E255" i="44"/>
  <c r="E83" i="44"/>
  <c r="E79" i="44"/>
  <c r="E80" i="44" s="1"/>
  <c r="E78" i="44"/>
  <c r="E85" i="44" s="1"/>
  <c r="E257" i="44" s="1"/>
  <c r="E81" i="44"/>
  <c r="D83" i="65"/>
  <c r="D79" i="65"/>
  <c r="D80" i="65" s="1"/>
  <c r="D255" i="65"/>
  <c r="D81" i="65"/>
  <c r="D44" i="71"/>
  <c r="D46" i="71"/>
  <c r="D41" i="71"/>
  <c r="D45" i="71"/>
  <c r="D43" i="71"/>
  <c r="D32" i="71"/>
  <c r="D47" i="71"/>
  <c r="D40" i="71"/>
  <c r="D42" i="71"/>
  <c r="E81" i="50"/>
  <c r="E255" i="50"/>
  <c r="E78" i="50"/>
  <c r="E79" i="50"/>
  <c r="E80" i="50" s="1"/>
  <c r="E83" i="50"/>
  <c r="E69" i="71"/>
  <c r="F40" i="71"/>
  <c r="F45" i="71"/>
  <c r="E84" i="71"/>
  <c r="F43" i="71"/>
  <c r="F41" i="71"/>
  <c r="F46" i="71"/>
  <c r="F44" i="71"/>
  <c r="F47" i="71"/>
  <c r="F42" i="71"/>
  <c r="E81" i="48"/>
  <c r="E255" i="48"/>
  <c r="E79" i="48"/>
  <c r="E80" i="48" s="1"/>
  <c r="E78" i="48"/>
  <c r="E83" i="48"/>
  <c r="D23" i="58"/>
  <c r="E255" i="66"/>
  <c r="E83" i="66"/>
  <c r="E81" i="66"/>
  <c r="E78" i="66"/>
  <c r="E79" i="66"/>
  <c r="E80" i="66" s="1"/>
  <c r="E69" i="48"/>
  <c r="F45" i="48"/>
  <c r="E84" i="48"/>
  <c r="F47" i="48"/>
  <c r="F40" i="48"/>
  <c r="F48" i="48" s="1"/>
  <c r="E70" i="48" s="1"/>
  <c r="F46" i="48"/>
  <c r="F42" i="48"/>
  <c r="F44" i="48"/>
  <c r="F43" i="48"/>
  <c r="F41" i="48"/>
  <c r="E255" i="49"/>
  <c r="E81" i="49"/>
  <c r="E79" i="49"/>
  <c r="E80" i="49" s="1"/>
  <c r="F45" i="52"/>
  <c r="F40" i="52"/>
  <c r="F47" i="52"/>
  <c r="E69" i="52"/>
  <c r="F44" i="52"/>
  <c r="F46" i="52"/>
  <c r="F41" i="52"/>
  <c r="F43" i="52"/>
  <c r="F42" i="52"/>
  <c r="D45" i="59"/>
  <c r="D40" i="59"/>
  <c r="D44" i="59"/>
  <c r="D43" i="59"/>
  <c r="D46" i="59"/>
  <c r="D41" i="59"/>
  <c r="D32" i="59"/>
  <c r="D47" i="59"/>
  <c r="D42" i="59"/>
  <c r="E32" i="65"/>
  <c r="D255" i="55"/>
  <c r="D83" i="55"/>
  <c r="D79" i="55"/>
  <c r="D80" i="55" s="1"/>
  <c r="D78" i="55"/>
  <c r="D81" i="55"/>
  <c r="E82" i="57"/>
  <c r="E69" i="66"/>
  <c r="F41" i="66"/>
  <c r="F47" i="66"/>
  <c r="F43" i="66"/>
  <c r="F42" i="66"/>
  <c r="F46" i="66"/>
  <c r="F40" i="66"/>
  <c r="F44" i="66"/>
  <c r="F45" i="66"/>
  <c r="D42" i="50"/>
  <c r="D47" i="50"/>
  <c r="D32" i="50"/>
  <c r="D44" i="50"/>
  <c r="D46" i="50"/>
  <c r="D41" i="50"/>
  <c r="D45" i="50"/>
  <c r="D40" i="50"/>
  <c r="D43" i="50"/>
  <c r="E69" i="50"/>
  <c r="F44" i="50"/>
  <c r="F45" i="50"/>
  <c r="E84" i="50"/>
  <c r="F40" i="50"/>
  <c r="F43" i="50"/>
  <c r="F46" i="50"/>
  <c r="F41" i="50"/>
  <c r="F42" i="50"/>
  <c r="F47" i="50"/>
  <c r="E22" i="45"/>
  <c r="D82" i="71"/>
  <c r="D82" i="58"/>
  <c r="D83" i="51"/>
  <c r="D79" i="51"/>
  <c r="D80" i="51" s="1"/>
  <c r="D78" i="51"/>
  <c r="D81" i="51"/>
  <c r="D255" i="51"/>
  <c r="E82" i="49"/>
  <c r="E92" i="49"/>
  <c r="E31" i="49"/>
  <c r="E30" i="49"/>
  <c r="D69" i="46"/>
  <c r="D72" i="46" s="1"/>
  <c r="D84" i="46"/>
  <c r="F45" i="44"/>
  <c r="F40" i="44"/>
  <c r="F47" i="44"/>
  <c r="E69" i="44"/>
  <c r="F43" i="44"/>
  <c r="E84" i="44"/>
  <c r="F46" i="44"/>
  <c r="F42" i="44"/>
  <c r="F44" i="44"/>
  <c r="F41" i="44"/>
  <c r="E22" i="53"/>
  <c r="E23" i="53" s="1"/>
  <c r="D22" i="57"/>
  <c r="D23" i="57" s="1"/>
  <c r="E31" i="53"/>
  <c r="D69" i="48"/>
  <c r="D72" i="48" s="1"/>
  <c r="D84" i="48"/>
  <c r="E255" i="52"/>
  <c r="E83" i="52"/>
  <c r="E79" i="52"/>
  <c r="E80" i="52" s="1"/>
  <c r="E78" i="52"/>
  <c r="E81" i="52"/>
  <c r="E31" i="65"/>
  <c r="E30" i="67"/>
  <c r="E32" i="67" s="1"/>
  <c r="D44" i="55"/>
  <c r="D45" i="55"/>
  <c r="D41" i="55"/>
  <c r="D47" i="55"/>
  <c r="D40" i="55"/>
  <c r="D43" i="55"/>
  <c r="D32" i="55"/>
  <c r="D46" i="55"/>
  <c r="D42" i="55"/>
  <c r="D30" i="58"/>
  <c r="D82" i="50"/>
  <c r="E22" i="63"/>
  <c r="E23" i="63" s="1"/>
  <c r="E30" i="45"/>
  <c r="E32" i="45" s="1"/>
  <c r="D30" i="45"/>
  <c r="D82" i="68"/>
  <c r="E23" i="57"/>
  <c r="D84" i="69"/>
  <c r="D69" i="69"/>
  <c r="E69" i="42"/>
  <c r="F47" i="42"/>
  <c r="F43" i="42"/>
  <c r="E84" i="42"/>
  <c r="F40" i="42"/>
  <c r="F45" i="42"/>
  <c r="F44" i="42"/>
  <c r="F42" i="42"/>
  <c r="F41" i="42"/>
  <c r="F46" i="42"/>
  <c r="D31" i="58"/>
  <c r="E81" i="43"/>
  <c r="E255" i="43"/>
  <c r="E83" i="43"/>
  <c r="E78" i="43"/>
  <c r="E79" i="43"/>
  <c r="E80" i="43" s="1"/>
  <c r="E255" i="54"/>
  <c r="E78" i="54"/>
  <c r="E83" i="54"/>
  <c r="E81" i="54"/>
  <c r="E79" i="54"/>
  <c r="E80" i="54" s="1"/>
  <c r="E85" i="58"/>
  <c r="F42" i="51"/>
  <c r="F47" i="51"/>
  <c r="E69" i="51"/>
  <c r="F43" i="51"/>
  <c r="F46" i="51"/>
  <c r="F40" i="51"/>
  <c r="F45" i="51"/>
  <c r="F41" i="51"/>
  <c r="F44" i="51"/>
  <c r="E31" i="45"/>
  <c r="D23" i="71"/>
  <c r="D81" i="56"/>
  <c r="D255" i="56"/>
  <c r="D83" i="56"/>
  <c r="D79" i="56"/>
  <c r="D80" i="56" s="1"/>
  <c r="F47" i="69"/>
  <c r="E69" i="69"/>
  <c r="F40" i="69"/>
  <c r="F43" i="69"/>
  <c r="F45" i="69"/>
  <c r="E84" i="69"/>
  <c r="F46" i="69"/>
  <c r="F41" i="69"/>
  <c r="F44" i="69"/>
  <c r="F42" i="69"/>
  <c r="E31" i="68"/>
  <c r="E92" i="68"/>
  <c r="E22" i="68"/>
  <c r="E23" i="68" s="1"/>
  <c r="K46" i="72"/>
  <c r="E30" i="53"/>
  <c r="D92" i="58"/>
  <c r="E82" i="65"/>
  <c r="D43" i="60"/>
  <c r="D45" i="60"/>
  <c r="D40" i="60"/>
  <c r="D47" i="60"/>
  <c r="D32" i="60"/>
  <c r="D46" i="60"/>
  <c r="D41" i="60"/>
  <c r="D44" i="60"/>
  <c r="D42" i="60"/>
  <c r="D48" i="48"/>
  <c r="D70" i="48" s="1"/>
  <c r="D92" i="53"/>
  <c r="D78" i="59"/>
  <c r="D81" i="59"/>
  <c r="D255" i="59"/>
  <c r="D83" i="59"/>
  <c r="D79" i="59"/>
  <c r="D80" i="59" s="1"/>
  <c r="D255" i="66"/>
  <c r="D79" i="66"/>
  <c r="D80" i="66" s="1"/>
  <c r="D83" i="66"/>
  <c r="D81" i="66"/>
  <c r="D78" i="69"/>
  <c r="D85" i="69" s="1"/>
  <c r="E255" i="56"/>
  <c r="E83" i="56"/>
  <c r="E79" i="56"/>
  <c r="E80" i="56" s="1"/>
  <c r="E81" i="56"/>
  <c r="E78" i="56"/>
  <c r="E83" i="60"/>
  <c r="E78" i="60"/>
  <c r="E85" i="60" s="1"/>
  <c r="E255" i="60"/>
  <c r="E81" i="60"/>
  <c r="E79" i="60"/>
  <c r="E80" i="60" s="1"/>
  <c r="D69" i="64"/>
  <c r="D84" i="64"/>
  <c r="D85" i="64" s="1"/>
  <c r="D78" i="46"/>
  <c r="D85" i="46" s="1"/>
  <c r="E92" i="45"/>
  <c r="D92" i="71"/>
  <c r="D85" i="48"/>
  <c r="D42" i="57"/>
  <c r="D47" i="57"/>
  <c r="D32" i="57"/>
  <c r="D44" i="57"/>
  <c r="D46" i="57"/>
  <c r="D41" i="57"/>
  <c r="D45" i="57"/>
  <c r="D40" i="57"/>
  <c r="D43" i="57"/>
  <c r="D22" i="67"/>
  <c r="D23" i="67" s="1"/>
  <c r="D44" i="56"/>
  <c r="D46" i="56"/>
  <c r="D41" i="56"/>
  <c r="D43" i="56"/>
  <c r="D47" i="56"/>
  <c r="D32" i="56"/>
  <c r="D40" i="56"/>
  <c r="D45" i="56"/>
  <c r="D42" i="56"/>
  <c r="D84" i="44"/>
  <c r="D69" i="44"/>
  <c r="D72" i="44" s="1"/>
  <c r="D48" i="46"/>
  <c r="D70" i="46" s="1"/>
  <c r="E32" i="70"/>
  <c r="E83" i="70" s="1"/>
  <c r="E83" i="55"/>
  <c r="E79" i="55"/>
  <c r="E80" i="55" s="1"/>
  <c r="E255" i="55"/>
  <c r="E81" i="55"/>
  <c r="E78" i="55"/>
  <c r="E69" i="46"/>
  <c r="E84" i="46"/>
  <c r="F43" i="46"/>
  <c r="F47" i="46"/>
  <c r="F44" i="46"/>
  <c r="F41" i="46"/>
  <c r="F45" i="46"/>
  <c r="F42" i="46"/>
  <c r="F46" i="46"/>
  <c r="F40" i="46"/>
  <c r="D82" i="53"/>
  <c r="D44" i="42"/>
  <c r="D46" i="42"/>
  <c r="D41" i="42"/>
  <c r="D40" i="42"/>
  <c r="D47" i="42"/>
  <c r="D43" i="42"/>
  <c r="D32" i="42"/>
  <c r="D78" i="42" s="1"/>
  <c r="D45" i="42"/>
  <c r="D42" i="42"/>
  <c r="E82" i="63"/>
  <c r="E83" i="61"/>
  <c r="E85" i="61" s="1"/>
  <c r="D21" i="70"/>
  <c r="D30" i="70"/>
  <c r="D31" i="70"/>
  <c r="E30" i="68"/>
  <c r="E32" i="68" s="1"/>
  <c r="D84" i="62"/>
  <c r="D85" i="62" s="1"/>
  <c r="D69" i="62"/>
  <c r="D72" i="62" s="1"/>
  <c r="D81" i="54"/>
  <c r="D255" i="54"/>
  <c r="D83" i="54"/>
  <c r="D79" i="54"/>
  <c r="D80" i="54" s="1"/>
  <c r="D69" i="51"/>
  <c r="D72" i="51" s="1"/>
  <c r="D256" i="51" s="1"/>
  <c r="D84" i="51"/>
  <c r="D85" i="44"/>
  <c r="D48" i="49"/>
  <c r="D70" i="49" s="1"/>
  <c r="E69" i="41"/>
  <c r="F47" i="41"/>
  <c r="E84" i="41"/>
  <c r="E85" i="41" s="1"/>
  <c r="F43" i="41"/>
  <c r="F42" i="41"/>
  <c r="F40" i="41"/>
  <c r="F45" i="41"/>
  <c r="F41" i="41"/>
  <c r="F46" i="41"/>
  <c r="F44" i="41"/>
  <c r="D30" i="67"/>
  <c r="E82" i="68"/>
  <c r="E92" i="65"/>
  <c r="E31" i="59"/>
  <c r="D44" i="43"/>
  <c r="D46" i="43"/>
  <c r="D41" i="43"/>
  <c r="D45" i="43"/>
  <c r="D40" i="43"/>
  <c r="D47" i="43"/>
  <c r="D43" i="43"/>
  <c r="D32" i="43"/>
  <c r="D42" i="43"/>
  <c r="D30" i="53"/>
  <c r="E72" i="58"/>
  <c r="D78" i="61"/>
  <c r="D81" i="61"/>
  <c r="D83" i="61"/>
  <c r="D79" i="61"/>
  <c r="D80" i="61" s="1"/>
  <c r="D255" i="61"/>
  <c r="D48" i="41"/>
  <c r="D70" i="41" s="1"/>
  <c r="E23" i="67"/>
  <c r="E92" i="47"/>
  <c r="E82" i="47"/>
  <c r="E31" i="47"/>
  <c r="E30" i="47"/>
  <c r="E22" i="47"/>
  <c r="E23" i="47" s="1"/>
  <c r="D48" i="64"/>
  <c r="D70" i="64" s="1"/>
  <c r="D82" i="67"/>
  <c r="E92" i="63"/>
  <c r="E23" i="51"/>
  <c r="E82" i="51"/>
  <c r="D92" i="54"/>
  <c r="D48" i="66"/>
  <c r="D70" i="66" s="1"/>
  <c r="E22" i="57"/>
  <c r="D79" i="60"/>
  <c r="D80" i="60" s="1"/>
  <c r="D84" i="49"/>
  <c r="D85" i="49" s="1"/>
  <c r="D69" i="49"/>
  <c r="D72" i="49" s="1"/>
  <c r="D78" i="50"/>
  <c r="D81" i="50"/>
  <c r="D83" i="50"/>
  <c r="D79" i="50"/>
  <c r="D80" i="50" s="1"/>
  <c r="D255" i="50"/>
  <c r="E30" i="57"/>
  <c r="E32" i="57" s="1"/>
  <c r="D48" i="51"/>
  <c r="D70" i="51" s="1"/>
  <c r="D31" i="67"/>
  <c r="E31" i="63"/>
  <c r="D48" i="44"/>
  <c r="D70" i="44" s="1"/>
  <c r="F47" i="64"/>
  <c r="E69" i="64"/>
  <c r="F42" i="64"/>
  <c r="E84" i="64"/>
  <c r="E85" i="64" s="1"/>
  <c r="F41" i="64"/>
  <c r="F45" i="64"/>
  <c r="F40" i="64"/>
  <c r="F46" i="64"/>
  <c r="F43" i="64"/>
  <c r="F44" i="64"/>
  <c r="E32" i="62"/>
  <c r="D44" i="54"/>
  <c r="D46" i="54"/>
  <c r="D41" i="54"/>
  <c r="D40" i="54"/>
  <c r="D47" i="54"/>
  <c r="D43" i="54"/>
  <c r="D32" i="54"/>
  <c r="D78" i="54" s="1"/>
  <c r="D45" i="54"/>
  <c r="D42" i="54"/>
  <c r="E22" i="59"/>
  <c r="E23" i="59" s="1"/>
  <c r="D21" i="63"/>
  <c r="D92" i="63" s="1"/>
  <c r="D31" i="53"/>
  <c r="E69" i="43"/>
  <c r="F45" i="43"/>
  <c r="F40" i="43"/>
  <c r="F47" i="43"/>
  <c r="F41" i="43"/>
  <c r="F43" i="43"/>
  <c r="F46" i="43"/>
  <c r="F44" i="43"/>
  <c r="F42" i="43"/>
  <c r="D46" i="61"/>
  <c r="D47" i="61"/>
  <c r="D43" i="61"/>
  <c r="D40" i="61"/>
  <c r="D32" i="61"/>
  <c r="D45" i="61"/>
  <c r="D44" i="61"/>
  <c r="D41" i="61"/>
  <c r="D42" i="61"/>
  <c r="D69" i="41"/>
  <c r="D72" i="41" s="1"/>
  <c r="D84" i="41"/>
  <c r="D85" i="41" s="1"/>
  <c r="E92" i="67"/>
  <c r="E22" i="65"/>
  <c r="E23" i="65" s="1"/>
  <c r="D46" i="65"/>
  <c r="D41" i="65"/>
  <c r="D43" i="65"/>
  <c r="D45" i="65"/>
  <c r="D40" i="65"/>
  <c r="D47" i="65"/>
  <c r="D32" i="65"/>
  <c r="D44" i="65"/>
  <c r="D42" i="65"/>
  <c r="E255" i="70"/>
  <c r="E81" i="70"/>
  <c r="E79" i="70"/>
  <c r="E80" i="70" s="1"/>
  <c r="D255" i="52"/>
  <c r="D83" i="52"/>
  <c r="D79" i="52"/>
  <c r="D80" i="52" s="1"/>
  <c r="D78" i="52"/>
  <c r="D81" i="52"/>
  <c r="D32" i="66"/>
  <c r="D78" i="66" s="1"/>
  <c r="D83" i="60"/>
  <c r="D45" i="47"/>
  <c r="D40" i="47"/>
  <c r="D48" i="47" s="1"/>
  <c r="D70" i="47" s="1"/>
  <c r="D47" i="47"/>
  <c r="D32" i="47"/>
  <c r="D44" i="47"/>
  <c r="D46" i="47"/>
  <c r="D41" i="47"/>
  <c r="D43" i="47"/>
  <c r="D42" i="47"/>
  <c r="D48" i="52"/>
  <c r="D70" i="52" s="1"/>
  <c r="E69" i="61"/>
  <c r="F45" i="61"/>
  <c r="E84" i="61"/>
  <c r="F47" i="61"/>
  <c r="F40" i="61"/>
  <c r="F43" i="61"/>
  <c r="F41" i="61"/>
  <c r="F46" i="61"/>
  <c r="F42" i="61"/>
  <c r="F44" i="61"/>
  <c r="E23" i="45"/>
  <c r="E69" i="54"/>
  <c r="E84" i="54"/>
  <c r="F40" i="54"/>
  <c r="F48" i="54" s="1"/>
  <c r="E70" i="54" s="1"/>
  <c r="F47" i="54"/>
  <c r="F43" i="54"/>
  <c r="F45" i="54"/>
  <c r="F41" i="54"/>
  <c r="F42" i="54"/>
  <c r="F46" i="54"/>
  <c r="F44" i="54"/>
  <c r="E32" i="63"/>
  <c r="D44" i="68"/>
  <c r="D45" i="68"/>
  <c r="D41" i="68"/>
  <c r="D43" i="68"/>
  <c r="D32" i="68"/>
  <c r="D46" i="68"/>
  <c r="D47" i="68"/>
  <c r="D40" i="68"/>
  <c r="D42" i="68"/>
  <c r="D84" i="52"/>
  <c r="D69" i="52"/>
  <c r="D82" i="45"/>
  <c r="D23" i="45"/>
  <c r="D22" i="45"/>
  <c r="D48" i="69"/>
  <c r="D70" i="69" s="1"/>
  <c r="E69" i="55"/>
  <c r="E84" i="55"/>
  <c r="F47" i="55"/>
  <c r="F40" i="55"/>
  <c r="F45" i="55"/>
  <c r="F43" i="55"/>
  <c r="F42" i="55"/>
  <c r="F44" i="55"/>
  <c r="F41" i="55"/>
  <c r="F46" i="55"/>
  <c r="E85" i="46"/>
  <c r="E257" i="46" s="1"/>
  <c r="F42" i="60"/>
  <c r="F47" i="60"/>
  <c r="E69" i="60"/>
  <c r="E84" i="60"/>
  <c r="F46" i="60"/>
  <c r="F41" i="60"/>
  <c r="F45" i="60"/>
  <c r="F43" i="60"/>
  <c r="F40" i="60"/>
  <c r="F44" i="60"/>
  <c r="D83" i="47"/>
  <c r="D79" i="47"/>
  <c r="D80" i="47" s="1"/>
  <c r="D78" i="47"/>
  <c r="D81" i="47"/>
  <c r="D255" i="47"/>
  <c r="D22" i="53"/>
  <c r="D23" i="53" s="1"/>
  <c r="E255" i="71"/>
  <c r="E78" i="71"/>
  <c r="E85" i="71" s="1"/>
  <c r="E257" i="71" s="1"/>
  <c r="E83" i="71"/>
  <c r="E81" i="71"/>
  <c r="E79" i="71"/>
  <c r="E80" i="71" s="1"/>
  <c r="E22" i="67"/>
  <c r="E83" i="42"/>
  <c r="E85" i="42" s="1"/>
  <c r="E144" i="40"/>
  <c r="D115" i="40"/>
  <c r="D119" i="40" s="1"/>
  <c r="D259" i="40" s="1"/>
  <c r="E143" i="40"/>
  <c r="E144" i="39"/>
  <c r="E142" i="38"/>
  <c r="E143" i="38"/>
  <c r="E144" i="37"/>
  <c r="E144" i="36"/>
  <c r="E153" i="36" s="1"/>
  <c r="E115" i="36" s="1"/>
  <c r="E119" i="36" s="1"/>
  <c r="E259" i="36" s="1"/>
  <c r="E142" i="35"/>
  <c r="E144" i="35"/>
  <c r="E143" i="35"/>
  <c r="E144" i="34"/>
  <c r="E143" i="34"/>
  <c r="E143" i="33"/>
  <c r="E143" i="31"/>
  <c r="E143" i="30"/>
  <c r="E143" i="29"/>
  <c r="E144" i="28"/>
  <c r="E142" i="28"/>
  <c r="D115" i="28"/>
  <c r="D119" i="28" s="1"/>
  <c r="D259" i="28" s="1"/>
  <c r="E143" i="28"/>
  <c r="E142" i="27"/>
  <c r="E143" i="27"/>
  <c r="E143" i="26"/>
  <c r="E143" i="25"/>
  <c r="E143" i="24"/>
  <c r="E142" i="23"/>
  <c r="E143" i="23"/>
  <c r="E144" i="22"/>
  <c r="E153" i="22" s="1"/>
  <c r="E115" i="22" s="1"/>
  <c r="E119" i="22" s="1"/>
  <c r="E259" i="22" s="1"/>
  <c r="E142" i="20"/>
  <c r="E143" i="20"/>
  <c r="E142" i="19"/>
  <c r="E153" i="19" s="1"/>
  <c r="E115" i="19" s="1"/>
  <c r="E119" i="19" s="1"/>
  <c r="E259" i="19" s="1"/>
  <c r="D115" i="19"/>
  <c r="D119" i="19" s="1"/>
  <c r="D259" i="19" s="1"/>
  <c r="E143" i="18"/>
  <c r="E142" i="15"/>
  <c r="E144" i="15"/>
  <c r="E143" i="15"/>
  <c r="E142" i="14"/>
  <c r="D103" i="30"/>
  <c r="D104" i="30" s="1"/>
  <c r="D109" i="30" s="1"/>
  <c r="E17" i="29"/>
  <c r="D56" i="23"/>
  <c r="D56" i="21"/>
  <c r="D115" i="38"/>
  <c r="D119" i="38" s="1"/>
  <c r="D259" i="38" s="1"/>
  <c r="D115" i="37"/>
  <c r="D119" i="37" s="1"/>
  <c r="D259" i="37" s="1"/>
  <c r="B142" i="37"/>
  <c r="E142" i="37" s="1"/>
  <c r="D115" i="36"/>
  <c r="D119" i="36" s="1"/>
  <c r="D259" i="36" s="1"/>
  <c r="D115" i="35"/>
  <c r="D119" i="35" s="1"/>
  <c r="D259" i="35" s="1"/>
  <c r="D115" i="33"/>
  <c r="D119" i="33" s="1"/>
  <c r="D259" i="33" s="1"/>
  <c r="D115" i="32"/>
  <c r="D119" i="32" s="1"/>
  <c r="D259" i="32" s="1"/>
  <c r="D115" i="31"/>
  <c r="D119" i="31" s="1"/>
  <c r="D259" i="31" s="1"/>
  <c r="B144" i="31"/>
  <c r="E144" i="31" s="1"/>
  <c r="B144" i="30"/>
  <c r="E144" i="30" s="1"/>
  <c r="D115" i="30"/>
  <c r="D119" i="30" s="1"/>
  <c r="D259" i="30" s="1"/>
  <c r="D115" i="27"/>
  <c r="D119" i="27" s="1"/>
  <c r="D259" i="27" s="1"/>
  <c r="D115" i="26"/>
  <c r="D119" i="26" s="1"/>
  <c r="D259" i="26" s="1"/>
  <c r="D115" i="25"/>
  <c r="D119" i="25" s="1"/>
  <c r="D259" i="25" s="1"/>
  <c r="B144" i="24"/>
  <c r="E144" i="24" s="1"/>
  <c r="D115" i="24"/>
  <c r="D119" i="24" s="1"/>
  <c r="D259" i="24" s="1"/>
  <c r="D115" i="23"/>
  <c r="D119" i="23" s="1"/>
  <c r="D259" i="23" s="1"/>
  <c r="B144" i="23"/>
  <c r="E144" i="23" s="1"/>
  <c r="D115" i="22"/>
  <c r="D119" i="22" s="1"/>
  <c r="D259" i="22" s="1"/>
  <c r="B144" i="20"/>
  <c r="E144" i="20" s="1"/>
  <c r="D115" i="20"/>
  <c r="D119" i="20" s="1"/>
  <c r="D259" i="20" s="1"/>
  <c r="D115" i="18"/>
  <c r="D119" i="18" s="1"/>
  <c r="D259" i="18" s="1"/>
  <c r="B144" i="18"/>
  <c r="E144" i="18" s="1"/>
  <c r="E153" i="18" s="1"/>
  <c r="E115" i="18" s="1"/>
  <c r="E119" i="18" s="1"/>
  <c r="E259" i="18" s="1"/>
  <c r="B144" i="16"/>
  <c r="E144" i="16" s="1"/>
  <c r="D115" i="16"/>
  <c r="D119" i="16" s="1"/>
  <c r="D259" i="16" s="1"/>
  <c r="B144" i="17"/>
  <c r="E144" i="17" s="1"/>
  <c r="D115" i="17"/>
  <c r="D119" i="17" s="1"/>
  <c r="D259" i="17" s="1"/>
  <c r="D115" i="15"/>
  <c r="D119" i="15" s="1"/>
  <c r="D259" i="15" s="1"/>
  <c r="D115" i="14"/>
  <c r="D119" i="14" s="1"/>
  <c r="D259" i="14" s="1"/>
  <c r="B144" i="13"/>
  <c r="E144" i="13" s="1"/>
  <c r="D115" i="13"/>
  <c r="D119" i="13" s="1"/>
  <c r="D259" i="13" s="1"/>
  <c r="D17" i="40"/>
  <c r="D22" i="40" s="1"/>
  <c r="D20" i="40"/>
  <c r="D60" i="40"/>
  <c r="D19" i="40"/>
  <c r="D21" i="40" s="1"/>
  <c r="D56" i="40"/>
  <c r="D225" i="40"/>
  <c r="D248" i="40"/>
  <c r="E7" i="40"/>
  <c r="E16" i="40" s="1"/>
  <c r="F225" i="40"/>
  <c r="D17" i="39"/>
  <c r="D20" i="39"/>
  <c r="D60" i="39"/>
  <c r="D56" i="39"/>
  <c r="D248" i="39"/>
  <c r="D225" i="39"/>
  <c r="E7" i="39"/>
  <c r="E16" i="39" s="1"/>
  <c r="F225" i="39"/>
  <c r="D17" i="38"/>
  <c r="D20" i="38"/>
  <c r="D60" i="38"/>
  <c r="D19" i="38"/>
  <c r="D103" i="38"/>
  <c r="D104" i="38" s="1"/>
  <c r="D109" i="38" s="1"/>
  <c r="D56" i="38"/>
  <c r="D248" i="38"/>
  <c r="D225" i="38"/>
  <c r="E7" i="38"/>
  <c r="E16" i="38" s="1"/>
  <c r="F225" i="38"/>
  <c r="D17" i="37"/>
  <c r="D20" i="37"/>
  <c r="D60" i="37"/>
  <c r="D56" i="37"/>
  <c r="D225" i="37"/>
  <c r="D248" i="37"/>
  <c r="E7" i="37"/>
  <c r="E16" i="37" s="1"/>
  <c r="F225" i="37"/>
  <c r="D60" i="36"/>
  <c r="D56" i="36"/>
  <c r="D17" i="36"/>
  <c r="F227" i="36"/>
  <c r="F223" i="36"/>
  <c r="D248" i="36"/>
  <c r="D225" i="36"/>
  <c r="E7" i="36"/>
  <c r="E16" i="36" s="1"/>
  <c r="D248" i="35"/>
  <c r="D225" i="35"/>
  <c r="E56" i="35"/>
  <c r="E62" i="35" s="1"/>
  <c r="E71" i="35" s="1"/>
  <c r="E60" i="35"/>
  <c r="E17" i="35"/>
  <c r="D60" i="35"/>
  <c r="D62" i="35" s="1"/>
  <c r="D71" i="35" s="1"/>
  <c r="F225" i="35"/>
  <c r="D20" i="35"/>
  <c r="D17" i="35"/>
  <c r="D19" i="35" s="1"/>
  <c r="D17" i="34"/>
  <c r="D20" i="34"/>
  <c r="D60" i="34"/>
  <c r="D19" i="34"/>
  <c r="D21" i="34" s="1"/>
  <c r="D56" i="34"/>
  <c r="D225" i="34"/>
  <c r="D248" i="34"/>
  <c r="E7" i="34"/>
  <c r="E16" i="34" s="1"/>
  <c r="F225" i="34"/>
  <c r="D103" i="33"/>
  <c r="D104" i="33" s="1"/>
  <c r="D109" i="33" s="1"/>
  <c r="D20" i="33"/>
  <c r="D60" i="33"/>
  <c r="D19" i="33"/>
  <c r="D56" i="33"/>
  <c r="D248" i="33"/>
  <c r="D225" i="33"/>
  <c r="E7" i="33"/>
  <c r="E16" i="33" s="1"/>
  <c r="F225" i="33"/>
  <c r="D17" i="32"/>
  <c r="D60" i="32"/>
  <c r="D19" i="32"/>
  <c r="D56" i="32"/>
  <c r="D20" i="32"/>
  <c r="D103" i="32"/>
  <c r="D104" i="32" s="1"/>
  <c r="D109" i="32" s="1"/>
  <c r="E17" i="32"/>
  <c r="E19" i="32" s="1"/>
  <c r="E60" i="32"/>
  <c r="E56" i="32"/>
  <c r="D248" i="32"/>
  <c r="D225" i="32"/>
  <c r="F225" i="32"/>
  <c r="D17" i="31"/>
  <c r="D20" i="31"/>
  <c r="D60" i="31"/>
  <c r="D103" i="31"/>
  <c r="D104" i="31" s="1"/>
  <c r="D109" i="31" s="1"/>
  <c r="D56" i="31"/>
  <c r="D225" i="31"/>
  <c r="D248" i="31"/>
  <c r="E7" i="31"/>
  <c r="E16" i="31" s="1"/>
  <c r="F225" i="31"/>
  <c r="E17" i="30"/>
  <c r="E20" i="30" s="1"/>
  <c r="E60" i="30"/>
  <c r="E56" i="30"/>
  <c r="D248" i="30"/>
  <c r="D225" i="30"/>
  <c r="D19" i="30"/>
  <c r="D60" i="30"/>
  <c r="D62" i="30" s="1"/>
  <c r="D71" i="30" s="1"/>
  <c r="F225" i="30"/>
  <c r="D248" i="29"/>
  <c r="D225" i="29"/>
  <c r="D60" i="29"/>
  <c r="D62" i="29" s="1"/>
  <c r="D71" i="29" s="1"/>
  <c r="E19" i="29"/>
  <c r="E60" i="29"/>
  <c r="E62" i="29" s="1"/>
  <c r="E71" i="29" s="1"/>
  <c r="F225" i="29"/>
  <c r="E103" i="29"/>
  <c r="E104" i="29" s="1"/>
  <c r="E109" i="29" s="1"/>
  <c r="E20" i="29"/>
  <c r="D17" i="29"/>
  <c r="D20" i="29" s="1"/>
  <c r="D17" i="28"/>
  <c r="D19" i="28" s="1"/>
  <c r="D21" i="28" s="1"/>
  <c r="D82" i="28" s="1"/>
  <c r="D20" i="28"/>
  <c r="D56" i="28"/>
  <c r="D62" i="28" s="1"/>
  <c r="D71" i="28" s="1"/>
  <c r="D60" i="28"/>
  <c r="D248" i="28"/>
  <c r="D225" i="28"/>
  <c r="E7" i="28"/>
  <c r="E16" i="28" s="1"/>
  <c r="F225" i="28"/>
  <c r="D17" i="27"/>
  <c r="D20" i="27" s="1"/>
  <c r="D56" i="27"/>
  <c r="D60" i="27"/>
  <c r="D225" i="27"/>
  <c r="D248" i="27"/>
  <c r="E7" i="27"/>
  <c r="E16" i="27" s="1"/>
  <c r="F225" i="27"/>
  <c r="D17" i="26"/>
  <c r="D60" i="26"/>
  <c r="D56" i="26"/>
  <c r="D225" i="26"/>
  <c r="D248" i="26"/>
  <c r="E7" i="26"/>
  <c r="E16" i="26" s="1"/>
  <c r="F225" i="26"/>
  <c r="F225" i="25"/>
  <c r="F248" i="25"/>
  <c r="E48" i="25"/>
  <c r="E17" i="25"/>
  <c r="D56" i="25"/>
  <c r="D62" i="25" s="1"/>
  <c r="D71" i="25" s="1"/>
  <c r="D103" i="25"/>
  <c r="D104" i="25" s="1"/>
  <c r="D109" i="25" s="1"/>
  <c r="E56" i="25"/>
  <c r="E62" i="25" s="1"/>
  <c r="E71" i="25" s="1"/>
  <c r="D225" i="25"/>
  <c r="E20" i="25"/>
  <c r="D19" i="25"/>
  <c r="D21" i="25" s="1"/>
  <c r="D60" i="25"/>
  <c r="D20" i="25"/>
  <c r="D248" i="23"/>
  <c r="D225" i="23"/>
  <c r="D248" i="24"/>
  <c r="D225" i="24"/>
  <c r="E60" i="24"/>
  <c r="E56" i="24"/>
  <c r="E17" i="24"/>
  <c r="D17" i="23"/>
  <c r="D60" i="23"/>
  <c r="E7" i="23"/>
  <c r="E16" i="23" s="1"/>
  <c r="D60" i="24"/>
  <c r="D62" i="24" s="1"/>
  <c r="D71" i="24" s="1"/>
  <c r="F225" i="24"/>
  <c r="E48" i="23"/>
  <c r="D17" i="24"/>
  <c r="D103" i="24" s="1"/>
  <c r="D104" i="24" s="1"/>
  <c r="D109" i="24" s="1"/>
  <c r="D17" i="22"/>
  <c r="D20" i="22"/>
  <c r="D60" i="22"/>
  <c r="D56" i="22"/>
  <c r="D62" i="22" s="1"/>
  <c r="D71" i="22" s="1"/>
  <c r="D225" i="22"/>
  <c r="D248" i="22"/>
  <c r="E7" i="22"/>
  <c r="E16" i="22" s="1"/>
  <c r="F225" i="22"/>
  <c r="F248" i="21"/>
  <c r="F225" i="21"/>
  <c r="E17" i="21"/>
  <c r="E20" i="21" s="1"/>
  <c r="D103" i="21"/>
  <c r="D104" i="21" s="1"/>
  <c r="D109" i="21" s="1"/>
  <c r="D225" i="21"/>
  <c r="D19" i="21"/>
  <c r="D60" i="21"/>
  <c r="D62" i="21" s="1"/>
  <c r="D71" i="21" s="1"/>
  <c r="E19" i="21"/>
  <c r="E60" i="21"/>
  <c r="E62" i="21" s="1"/>
  <c r="E71" i="21" s="1"/>
  <c r="D20" i="21"/>
  <c r="D17" i="20"/>
  <c r="D20" i="20" s="1"/>
  <c r="D103" i="20"/>
  <c r="D104" i="20" s="1"/>
  <c r="D109" i="20" s="1"/>
  <c r="D56" i="20"/>
  <c r="D62" i="20" s="1"/>
  <c r="D71" i="20" s="1"/>
  <c r="D60" i="20"/>
  <c r="D225" i="20"/>
  <c r="D248" i="20"/>
  <c r="E7" i="20"/>
  <c r="E16" i="20" s="1"/>
  <c r="F225" i="20"/>
  <c r="D248" i="19"/>
  <c r="D225" i="19"/>
  <c r="E60" i="19"/>
  <c r="E56" i="19"/>
  <c r="E17" i="19"/>
  <c r="E19" i="19" s="1"/>
  <c r="F225" i="19"/>
  <c r="D16" i="19"/>
  <c r="D17" i="18"/>
  <c r="D19" i="18" s="1"/>
  <c r="D60" i="18"/>
  <c r="D56" i="18"/>
  <c r="D248" i="18"/>
  <c r="D225" i="18"/>
  <c r="E7" i="18"/>
  <c r="E16" i="18" s="1"/>
  <c r="F225" i="18"/>
  <c r="F248" i="17"/>
  <c r="F225" i="17"/>
  <c r="E17" i="17"/>
  <c r="E20" i="17" s="1"/>
  <c r="D56" i="17"/>
  <c r="D103" i="17"/>
  <c r="D104" i="17" s="1"/>
  <c r="D109" i="17" s="1"/>
  <c r="D225" i="17"/>
  <c r="D19" i="17"/>
  <c r="D60" i="17"/>
  <c r="E60" i="17"/>
  <c r="E62" i="17" s="1"/>
  <c r="E71" i="17" s="1"/>
  <c r="D20" i="17"/>
  <c r="E17" i="16"/>
  <c r="E20" i="16" s="1"/>
  <c r="E60" i="16"/>
  <c r="F248" i="16"/>
  <c r="F225" i="16"/>
  <c r="D225" i="16"/>
  <c r="D248" i="16"/>
  <c r="E48" i="16"/>
  <c r="D56" i="16"/>
  <c r="E56" i="16"/>
  <c r="D60" i="16"/>
  <c r="D17" i="16"/>
  <c r="D19" i="16" s="1"/>
  <c r="E20" i="15"/>
  <c r="E56" i="15"/>
  <c r="E60" i="15"/>
  <c r="E17" i="15"/>
  <c r="E103" i="15"/>
  <c r="E104" i="15" s="1"/>
  <c r="E109" i="15" s="1"/>
  <c r="D248" i="15"/>
  <c r="D225" i="15"/>
  <c r="F225" i="15"/>
  <c r="D20" i="15"/>
  <c r="D19" i="15"/>
  <c r="D248" i="14"/>
  <c r="D225" i="14"/>
  <c r="D19" i="14"/>
  <c r="D21" i="14" s="1"/>
  <c r="D60" i="14"/>
  <c r="D62" i="14" s="1"/>
  <c r="D71" i="14" s="1"/>
  <c r="E19" i="14"/>
  <c r="E21" i="14" s="1"/>
  <c r="E60" i="14"/>
  <c r="E62" i="14" s="1"/>
  <c r="E71" i="14" s="1"/>
  <c r="F225" i="14"/>
  <c r="D20" i="14"/>
  <c r="E20" i="14"/>
  <c r="D17" i="13"/>
  <c r="D103" i="13" s="1"/>
  <c r="D104" i="13" s="1"/>
  <c r="D109" i="13" s="1"/>
  <c r="D20" i="13"/>
  <c r="D60" i="13"/>
  <c r="D56" i="13"/>
  <c r="D225" i="13"/>
  <c r="D248" i="13"/>
  <c r="E48" i="13"/>
  <c r="C48" i="13"/>
  <c r="F225" i="13"/>
  <c r="E7" i="13"/>
  <c r="E16" i="13" s="1"/>
  <c r="E153" i="34" l="1"/>
  <c r="E115" i="34" s="1"/>
  <c r="E119" i="34" s="1"/>
  <c r="E259" i="34" s="1"/>
  <c r="E153" i="25"/>
  <c r="E115" i="25" s="1"/>
  <c r="E119" i="25" s="1"/>
  <c r="E259" i="25" s="1"/>
  <c r="E153" i="17"/>
  <c r="E115" i="17" s="1"/>
  <c r="E119" i="17" s="1"/>
  <c r="E259" i="17" s="1"/>
  <c r="E153" i="15"/>
  <c r="E115" i="15" s="1"/>
  <c r="E119" i="15" s="1"/>
  <c r="E259" i="15" s="1"/>
  <c r="E153" i="21"/>
  <c r="E115" i="21" s="1"/>
  <c r="E119" i="21" s="1"/>
  <c r="E259" i="21" s="1"/>
  <c r="E153" i="16"/>
  <c r="E115" i="16" s="1"/>
  <c r="E119" i="16" s="1"/>
  <c r="E259" i="16" s="1"/>
  <c r="E153" i="33"/>
  <c r="E115" i="33" s="1"/>
  <c r="E119" i="33" s="1"/>
  <c r="E259" i="33" s="1"/>
  <c r="E153" i="28"/>
  <c r="E115" i="28" s="1"/>
  <c r="E119" i="28" s="1"/>
  <c r="E259" i="28" s="1"/>
  <c r="E153" i="35"/>
  <c r="E115" i="35" s="1"/>
  <c r="E119" i="35" s="1"/>
  <c r="E259" i="35" s="1"/>
  <c r="E153" i="29"/>
  <c r="E115" i="29" s="1"/>
  <c r="E119" i="29" s="1"/>
  <c r="E259" i="29" s="1"/>
  <c r="E153" i="39"/>
  <c r="E115" i="39" s="1"/>
  <c r="E119" i="39" s="1"/>
  <c r="E259" i="39" s="1"/>
  <c r="E153" i="32"/>
  <c r="E115" i="32" s="1"/>
  <c r="E119" i="32" s="1"/>
  <c r="E259" i="32" s="1"/>
  <c r="D94" i="102"/>
  <c r="D97" i="76"/>
  <c r="D93" i="76"/>
  <c r="D94" i="76"/>
  <c r="E153" i="30"/>
  <c r="E115" i="30" s="1"/>
  <c r="E119" i="30" s="1"/>
  <c r="E259" i="30" s="1"/>
  <c r="E153" i="13"/>
  <c r="E115" i="13" s="1"/>
  <c r="E119" i="13" s="1"/>
  <c r="E259" i="13" s="1"/>
  <c r="D257" i="101"/>
  <c r="D96" i="101"/>
  <c r="D97" i="101" s="1"/>
  <c r="D81" i="90"/>
  <c r="D79" i="90"/>
  <c r="D80" i="90" s="1"/>
  <c r="D83" i="90"/>
  <c r="D255" i="90"/>
  <c r="D46" i="85"/>
  <c r="D40" i="85"/>
  <c r="D45" i="85"/>
  <c r="D30" i="81"/>
  <c r="D40" i="81" s="1"/>
  <c r="D31" i="81"/>
  <c r="D82" i="81"/>
  <c r="D31" i="63"/>
  <c r="D48" i="57"/>
  <c r="D70" i="57" s="1"/>
  <c r="D21" i="38"/>
  <c r="D31" i="38" s="1"/>
  <c r="D21" i="33"/>
  <c r="E78" i="79"/>
  <c r="E81" i="79"/>
  <c r="E255" i="79"/>
  <c r="E79" i="79"/>
  <c r="E80" i="79" s="1"/>
  <c r="E83" i="79"/>
  <c r="D85" i="82"/>
  <c r="E81" i="96"/>
  <c r="E255" i="96"/>
  <c r="E83" i="96"/>
  <c r="E78" i="96"/>
  <c r="E85" i="96" s="1"/>
  <c r="E257" i="96" s="1"/>
  <c r="E79" i="96"/>
  <c r="E80" i="96" s="1"/>
  <c r="D257" i="100"/>
  <c r="D96" i="100"/>
  <c r="D81" i="89"/>
  <c r="D255" i="89"/>
  <c r="D255" i="94"/>
  <c r="D83" i="94"/>
  <c r="D79" i="94"/>
  <c r="D80" i="94" s="1"/>
  <c r="D81" i="94"/>
  <c r="D78" i="94"/>
  <c r="D257" i="87"/>
  <c r="D96" i="87"/>
  <c r="D94" i="87" s="1"/>
  <c r="E255" i="88"/>
  <c r="E83" i="88"/>
  <c r="E79" i="88"/>
  <c r="E80" i="88" s="1"/>
  <c r="E78" i="88"/>
  <c r="E81" i="88"/>
  <c r="E257" i="101"/>
  <c r="E96" i="101"/>
  <c r="E84" i="94"/>
  <c r="E69" i="94"/>
  <c r="F43" i="94"/>
  <c r="F42" i="94"/>
  <c r="F45" i="94"/>
  <c r="F46" i="94"/>
  <c r="F44" i="94"/>
  <c r="F41" i="94"/>
  <c r="F47" i="94"/>
  <c r="F40" i="94"/>
  <c r="D84" i="91"/>
  <c r="D69" i="91"/>
  <c r="D78" i="91"/>
  <c r="D72" i="100"/>
  <c r="D84" i="75"/>
  <c r="D69" i="75"/>
  <c r="D72" i="75" s="1"/>
  <c r="D257" i="80"/>
  <c r="D96" i="80"/>
  <c r="D82" i="89"/>
  <c r="F43" i="78"/>
  <c r="E69" i="78"/>
  <c r="F40" i="78"/>
  <c r="F47" i="78"/>
  <c r="F42" i="78"/>
  <c r="F44" i="78"/>
  <c r="F41" i="78"/>
  <c r="F46" i="78"/>
  <c r="F45" i="78"/>
  <c r="E32" i="77"/>
  <c r="D84" i="93"/>
  <c r="D69" i="93"/>
  <c r="E78" i="78"/>
  <c r="E83" i="78"/>
  <c r="E255" i="78"/>
  <c r="E81" i="78"/>
  <c r="E79" i="78"/>
  <c r="E80" i="78" s="1"/>
  <c r="F48" i="85"/>
  <c r="E70" i="85" s="1"/>
  <c r="E72" i="85" s="1"/>
  <c r="E23" i="95"/>
  <c r="D95" i="102"/>
  <c r="F42" i="73"/>
  <c r="D78" i="93"/>
  <c r="D85" i="93" s="1"/>
  <c r="D84" i="77"/>
  <c r="D69" i="77"/>
  <c r="E84" i="96"/>
  <c r="E69" i="96"/>
  <c r="F43" i="96"/>
  <c r="F42" i="96"/>
  <c r="F44" i="96"/>
  <c r="F46" i="96"/>
  <c r="F47" i="96"/>
  <c r="F40" i="96"/>
  <c r="F41" i="96"/>
  <c r="F45" i="96"/>
  <c r="D84" i="84"/>
  <c r="D69" i="84"/>
  <c r="D84" i="96"/>
  <c r="D85" i="96" s="1"/>
  <c r="D69" i="96"/>
  <c r="D69" i="82"/>
  <c r="D84" i="82"/>
  <c r="D48" i="83"/>
  <c r="D70" i="83" s="1"/>
  <c r="D48" i="92"/>
  <c r="D70" i="92" s="1"/>
  <c r="E256" i="91"/>
  <c r="D47" i="99"/>
  <c r="D32" i="99"/>
  <c r="D44" i="99"/>
  <c r="D46" i="99"/>
  <c r="D43" i="99"/>
  <c r="D40" i="99"/>
  <c r="D42" i="99"/>
  <c r="D45" i="99"/>
  <c r="D41" i="99"/>
  <c r="E72" i="103"/>
  <c r="E84" i="74"/>
  <c r="D22" i="79"/>
  <c r="F48" i="98"/>
  <c r="E70" i="98" s="1"/>
  <c r="E72" i="98"/>
  <c r="E31" i="95"/>
  <c r="E72" i="97"/>
  <c r="D256" i="103"/>
  <c r="D97" i="103"/>
  <c r="D93" i="103"/>
  <c r="D94" i="103"/>
  <c r="D95" i="103"/>
  <c r="F43" i="89"/>
  <c r="F45" i="89"/>
  <c r="F40" i="89"/>
  <c r="E69" i="89"/>
  <c r="F47" i="89"/>
  <c r="F42" i="89"/>
  <c r="F46" i="89"/>
  <c r="F41" i="89"/>
  <c r="F44" i="89"/>
  <c r="E72" i="74"/>
  <c r="E257" i="93"/>
  <c r="E96" i="93"/>
  <c r="E94" i="93" s="1"/>
  <c r="E81" i="102"/>
  <c r="E255" i="102"/>
  <c r="E79" i="102"/>
  <c r="E80" i="102" s="1"/>
  <c r="F48" i="97"/>
  <c r="E70" i="97" s="1"/>
  <c r="D78" i="77"/>
  <c r="D85" i="77" s="1"/>
  <c r="E93" i="93"/>
  <c r="E32" i="88"/>
  <c r="E72" i="84"/>
  <c r="E78" i="76"/>
  <c r="E255" i="76"/>
  <c r="E81" i="76"/>
  <c r="E79" i="76"/>
  <c r="E80" i="76" s="1"/>
  <c r="F48" i="74"/>
  <c r="E70" i="74" s="1"/>
  <c r="D78" i="98"/>
  <c r="D255" i="98"/>
  <c r="D83" i="98"/>
  <c r="D81" i="98"/>
  <c r="D79" i="98"/>
  <c r="D80" i="98" s="1"/>
  <c r="D48" i="93"/>
  <c r="D70" i="93" s="1"/>
  <c r="D48" i="96"/>
  <c r="D70" i="96" s="1"/>
  <c r="D48" i="82"/>
  <c r="D70" i="82" s="1"/>
  <c r="E30" i="75"/>
  <c r="E82" i="75"/>
  <c r="E22" i="75"/>
  <c r="E23" i="75" s="1"/>
  <c r="E92" i="75"/>
  <c r="E32" i="95"/>
  <c r="E85" i="103"/>
  <c r="D48" i="85"/>
  <c r="D70" i="85" s="1"/>
  <c r="F46" i="73"/>
  <c r="E72" i="87"/>
  <c r="D82" i="79"/>
  <c r="E85" i="74"/>
  <c r="D30" i="79"/>
  <c r="D92" i="79"/>
  <c r="E257" i="85"/>
  <c r="E96" i="85"/>
  <c r="D69" i="92"/>
  <c r="E255" i="89"/>
  <c r="E83" i="89"/>
  <c r="E78" i="89"/>
  <c r="E81" i="89"/>
  <c r="E79" i="89"/>
  <c r="E80" i="89" s="1"/>
  <c r="D43" i="74"/>
  <c r="D45" i="74"/>
  <c r="D40" i="74"/>
  <c r="D47" i="74"/>
  <c r="D32" i="74"/>
  <c r="D78" i="74" s="1"/>
  <c r="D46" i="74"/>
  <c r="D41" i="74"/>
  <c r="D44" i="74"/>
  <c r="D42" i="74"/>
  <c r="F48" i="86"/>
  <c r="E70" i="86" s="1"/>
  <c r="E72" i="86" s="1"/>
  <c r="D85" i="95"/>
  <c r="F48" i="103"/>
  <c r="E70" i="103" s="1"/>
  <c r="D32" i="90"/>
  <c r="D48" i="98"/>
  <c r="D70" i="98" s="1"/>
  <c r="D255" i="97"/>
  <c r="D81" i="97"/>
  <c r="D79" i="97"/>
  <c r="D80" i="97" s="1"/>
  <c r="D83" i="97"/>
  <c r="D48" i="73"/>
  <c r="D70" i="73" s="1"/>
  <c r="D43" i="94"/>
  <c r="D45" i="94"/>
  <c r="D40" i="94"/>
  <c r="D44" i="94"/>
  <c r="D41" i="94"/>
  <c r="D32" i="94"/>
  <c r="D47" i="94"/>
  <c r="D46" i="94"/>
  <c r="D42" i="94"/>
  <c r="E85" i="80"/>
  <c r="D48" i="84"/>
  <c r="D70" i="84" s="1"/>
  <c r="D30" i="89"/>
  <c r="D79" i="89" s="1"/>
  <c r="D80" i="89" s="1"/>
  <c r="D72" i="80"/>
  <c r="E69" i="99"/>
  <c r="E84" i="99"/>
  <c r="F45" i="99"/>
  <c r="F44" i="99"/>
  <c r="F43" i="99"/>
  <c r="F40" i="99"/>
  <c r="F41" i="99"/>
  <c r="F47" i="99"/>
  <c r="F42" i="99"/>
  <c r="F46" i="99"/>
  <c r="D72" i="88"/>
  <c r="D23" i="81"/>
  <c r="D93" i="102"/>
  <c r="D32" i="78"/>
  <c r="D78" i="78" s="1"/>
  <c r="F40" i="73"/>
  <c r="F48" i="73" s="1"/>
  <c r="E70" i="73" s="1"/>
  <c r="E72" i="73" s="1"/>
  <c r="E83" i="94"/>
  <c r="E78" i="94"/>
  <c r="E81" i="94"/>
  <c r="E255" i="94"/>
  <c r="E79" i="94"/>
  <c r="E80" i="94" s="1"/>
  <c r="E257" i="81"/>
  <c r="E96" i="81"/>
  <c r="E256" i="82"/>
  <c r="E93" i="82"/>
  <c r="E97" i="82"/>
  <c r="E95" i="82"/>
  <c r="E94" i="82"/>
  <c r="F42" i="79"/>
  <c r="F45" i="79"/>
  <c r="F44" i="79"/>
  <c r="E69" i="79"/>
  <c r="E84" i="79"/>
  <c r="F43" i="79"/>
  <c r="F46" i="79"/>
  <c r="F47" i="79"/>
  <c r="F40" i="79"/>
  <c r="F41" i="79"/>
  <c r="D69" i="73"/>
  <c r="D84" i="73"/>
  <c r="D85" i="73" s="1"/>
  <c r="E78" i="73"/>
  <c r="E81" i="73"/>
  <c r="E83" i="73"/>
  <c r="E255" i="73"/>
  <c r="E79" i="73"/>
  <c r="D46" i="81"/>
  <c r="D43" i="81"/>
  <c r="D44" i="81"/>
  <c r="D41" i="81"/>
  <c r="D47" i="81"/>
  <c r="D48" i="77"/>
  <c r="D70" i="77" s="1"/>
  <c r="D84" i="98"/>
  <c r="D69" i="98"/>
  <c r="D72" i="98" s="1"/>
  <c r="D256" i="98" s="1"/>
  <c r="E255" i="90"/>
  <c r="E81" i="90"/>
  <c r="E83" i="90"/>
  <c r="E78" i="90"/>
  <c r="E79" i="90"/>
  <c r="E80" i="90" s="1"/>
  <c r="E32" i="83"/>
  <c r="D256" i="95"/>
  <c r="F48" i="84"/>
  <c r="E70" i="84" s="1"/>
  <c r="E257" i="91"/>
  <c r="E96" i="91"/>
  <c r="E94" i="91" s="1"/>
  <c r="D45" i="97"/>
  <c r="D40" i="97"/>
  <c r="D47" i="97"/>
  <c r="D32" i="97"/>
  <c r="D78" i="97" s="1"/>
  <c r="D44" i="97"/>
  <c r="D43" i="97"/>
  <c r="D46" i="97"/>
  <c r="D41" i="97"/>
  <c r="D42" i="97"/>
  <c r="F48" i="101"/>
  <c r="E70" i="101" s="1"/>
  <c r="E72" i="101" s="1"/>
  <c r="F48" i="80"/>
  <c r="E70" i="80" s="1"/>
  <c r="E72" i="80" s="1"/>
  <c r="E32" i="102"/>
  <c r="F48" i="81"/>
  <c r="E70" i="81" s="1"/>
  <c r="E72" i="81" s="1"/>
  <c r="D78" i="75"/>
  <c r="D85" i="75" s="1"/>
  <c r="D78" i="92"/>
  <c r="D81" i="92"/>
  <c r="D79" i="92"/>
  <c r="D80" i="92" s="1"/>
  <c r="D255" i="92"/>
  <c r="D83" i="92"/>
  <c r="E84" i="97"/>
  <c r="E83" i="99"/>
  <c r="E85" i="99" s="1"/>
  <c r="E31" i="75"/>
  <c r="E85" i="98"/>
  <c r="D256" i="101"/>
  <c r="E69" i="90"/>
  <c r="E84" i="90"/>
  <c r="F43" i="90"/>
  <c r="F47" i="90"/>
  <c r="F42" i="90"/>
  <c r="F44" i="90"/>
  <c r="F41" i="90"/>
  <c r="F40" i="90"/>
  <c r="F46" i="90"/>
  <c r="F45" i="90"/>
  <c r="D23" i="79"/>
  <c r="D256" i="87"/>
  <c r="D81" i="78"/>
  <c r="D79" i="78"/>
  <c r="D80" i="78" s="1"/>
  <c r="D83" i="78"/>
  <c r="D255" i="78"/>
  <c r="D69" i="86"/>
  <c r="D72" i="86" s="1"/>
  <c r="D84" i="86"/>
  <c r="D78" i="86"/>
  <c r="D69" i="83"/>
  <c r="D84" i="83"/>
  <c r="D85" i="83" s="1"/>
  <c r="D255" i="74"/>
  <c r="D83" i="74"/>
  <c r="D79" i="74"/>
  <c r="D80" i="74" s="1"/>
  <c r="D81" i="74"/>
  <c r="D48" i="90"/>
  <c r="D70" i="90" s="1"/>
  <c r="E69" i="92"/>
  <c r="E84" i="92"/>
  <c r="F43" i="92"/>
  <c r="F42" i="92"/>
  <c r="F46" i="92"/>
  <c r="F44" i="92"/>
  <c r="F41" i="92"/>
  <c r="F47" i="92"/>
  <c r="F40" i="92"/>
  <c r="F45" i="92"/>
  <c r="E255" i="77"/>
  <c r="E83" i="77"/>
  <c r="E81" i="77"/>
  <c r="E78" i="77"/>
  <c r="E79" i="77"/>
  <c r="E80" i="77" s="1"/>
  <c r="E85" i="87"/>
  <c r="E257" i="84"/>
  <c r="E96" i="84"/>
  <c r="E257" i="100"/>
  <c r="E96" i="100"/>
  <c r="D48" i="91"/>
  <c r="D70" i="91" s="1"/>
  <c r="D257" i="88"/>
  <c r="D96" i="88"/>
  <c r="F48" i="100"/>
  <c r="E70" i="100" s="1"/>
  <c r="E72" i="100" s="1"/>
  <c r="E85" i="86"/>
  <c r="D84" i="85"/>
  <c r="D85" i="85" s="1"/>
  <c r="D69" i="85"/>
  <c r="D72" i="85" s="1"/>
  <c r="F44" i="73"/>
  <c r="E83" i="92"/>
  <c r="E78" i="92"/>
  <c r="E85" i="97"/>
  <c r="D79" i="99"/>
  <c r="D80" i="99" s="1"/>
  <c r="D78" i="84"/>
  <c r="D85" i="84" s="1"/>
  <c r="E32" i="76"/>
  <c r="E257" i="64"/>
  <c r="E96" i="64"/>
  <c r="D257" i="41"/>
  <c r="D96" i="41"/>
  <c r="D94" i="41" s="1"/>
  <c r="D81" i="53"/>
  <c r="D255" i="53"/>
  <c r="D83" i="53"/>
  <c r="D79" i="53"/>
  <c r="D80" i="53" s="1"/>
  <c r="D257" i="64"/>
  <c r="D96" i="64"/>
  <c r="E257" i="41"/>
  <c r="E96" i="41"/>
  <c r="E257" i="42"/>
  <c r="E96" i="42"/>
  <c r="E257" i="61"/>
  <c r="E96" i="61"/>
  <c r="E83" i="65"/>
  <c r="E255" i="65"/>
  <c r="E78" i="65"/>
  <c r="E81" i="65"/>
  <c r="E79" i="65"/>
  <c r="E80" i="65" s="1"/>
  <c r="E81" i="59"/>
  <c r="E79" i="59"/>
  <c r="E80" i="59" s="1"/>
  <c r="E255" i="59"/>
  <c r="D257" i="62"/>
  <c r="D96" i="62"/>
  <c r="D95" i="62" s="1"/>
  <c r="D81" i="45"/>
  <c r="D255" i="45"/>
  <c r="D83" i="45"/>
  <c r="D79" i="45"/>
  <c r="D80" i="45" s="1"/>
  <c r="D78" i="45"/>
  <c r="D257" i="69"/>
  <c r="D96" i="69"/>
  <c r="D81" i="71"/>
  <c r="D255" i="71"/>
  <c r="D83" i="71"/>
  <c r="D79" i="71"/>
  <c r="D80" i="71" s="1"/>
  <c r="D78" i="71"/>
  <c r="D46" i="58"/>
  <c r="D41" i="58"/>
  <c r="D44" i="58"/>
  <c r="D47" i="58"/>
  <c r="D43" i="58"/>
  <c r="D40" i="58"/>
  <c r="D48" i="58" s="1"/>
  <c r="D70" i="58" s="1"/>
  <c r="D32" i="58"/>
  <c r="D78" i="58" s="1"/>
  <c r="D45" i="58"/>
  <c r="D42" i="58"/>
  <c r="D256" i="48"/>
  <c r="D256" i="46"/>
  <c r="F48" i="52"/>
  <c r="E70" i="52" s="1"/>
  <c r="E72" i="52" s="1"/>
  <c r="F48" i="60"/>
  <c r="E70" i="60" s="1"/>
  <c r="D84" i="68"/>
  <c r="D69" i="68"/>
  <c r="F48" i="61"/>
  <c r="E70" i="61" s="1"/>
  <c r="E72" i="61" s="1"/>
  <c r="E84" i="43"/>
  <c r="F47" i="62"/>
  <c r="E69" i="62"/>
  <c r="F43" i="62"/>
  <c r="E84" i="62"/>
  <c r="F45" i="62"/>
  <c r="F40" i="62"/>
  <c r="F46" i="62"/>
  <c r="F41" i="62"/>
  <c r="F42" i="62"/>
  <c r="F44" i="62"/>
  <c r="E83" i="62"/>
  <c r="E78" i="62"/>
  <c r="E79" i="68"/>
  <c r="E80" i="68" s="1"/>
  <c r="E78" i="68"/>
  <c r="E255" i="68"/>
  <c r="E81" i="68"/>
  <c r="E83" i="68"/>
  <c r="E85" i="43"/>
  <c r="F48" i="42"/>
  <c r="E70" i="42" s="1"/>
  <c r="E32" i="49"/>
  <c r="E84" i="66"/>
  <c r="D48" i="71"/>
  <c r="D70" i="71" s="1"/>
  <c r="F48" i="56"/>
  <c r="E70" i="56" s="1"/>
  <c r="E72" i="56" s="1"/>
  <c r="E255" i="67"/>
  <c r="E78" i="67"/>
  <c r="E83" i="67"/>
  <c r="E81" i="67"/>
  <c r="E79" i="67"/>
  <c r="E80" i="67" s="1"/>
  <c r="D257" i="44"/>
  <c r="D96" i="44"/>
  <c r="D97" i="44" s="1"/>
  <c r="D85" i="47"/>
  <c r="D257" i="46"/>
  <c r="D96" i="46"/>
  <c r="D93" i="46" s="1"/>
  <c r="D257" i="49"/>
  <c r="D96" i="49"/>
  <c r="D94" i="49" s="1"/>
  <c r="D72" i="52"/>
  <c r="E255" i="45"/>
  <c r="E83" i="45"/>
  <c r="E78" i="45"/>
  <c r="E81" i="45"/>
  <c r="E79" i="45"/>
  <c r="E80" i="45" s="1"/>
  <c r="D85" i="52"/>
  <c r="E69" i="57"/>
  <c r="F44" i="57"/>
  <c r="E84" i="57"/>
  <c r="F43" i="57"/>
  <c r="F42" i="57"/>
  <c r="F45" i="57"/>
  <c r="F40" i="57"/>
  <c r="F47" i="57"/>
  <c r="F41" i="57"/>
  <c r="F46" i="57"/>
  <c r="E255" i="47"/>
  <c r="E81" i="47"/>
  <c r="E79" i="47"/>
  <c r="E80" i="47" s="1"/>
  <c r="E256" i="58"/>
  <c r="D43" i="70"/>
  <c r="D45" i="70"/>
  <c r="D40" i="70"/>
  <c r="D44" i="70"/>
  <c r="D46" i="70"/>
  <c r="D41" i="70"/>
  <c r="D32" i="70"/>
  <c r="D42" i="70"/>
  <c r="D47" i="70"/>
  <c r="F48" i="46"/>
  <c r="E70" i="46" s="1"/>
  <c r="E72" i="46" s="1"/>
  <c r="E32" i="53"/>
  <c r="F48" i="69"/>
  <c r="E70" i="69" s="1"/>
  <c r="E72" i="69" s="1"/>
  <c r="E84" i="67"/>
  <c r="F45" i="67"/>
  <c r="F40" i="67"/>
  <c r="E69" i="67"/>
  <c r="F44" i="67"/>
  <c r="F41" i="67"/>
  <c r="F43" i="67"/>
  <c r="F42" i="67"/>
  <c r="F46" i="67"/>
  <c r="F47" i="67"/>
  <c r="D78" i="57"/>
  <c r="D81" i="57"/>
  <c r="D83" i="57"/>
  <c r="D79" i="57"/>
  <c r="D80" i="57" s="1"/>
  <c r="D255" i="57"/>
  <c r="D85" i="51"/>
  <c r="F48" i="50"/>
  <c r="E70" i="50" s="1"/>
  <c r="E72" i="66"/>
  <c r="D48" i="59"/>
  <c r="D70" i="59" s="1"/>
  <c r="D84" i="71"/>
  <c r="D69" i="71"/>
  <c r="D72" i="71" s="1"/>
  <c r="D256" i="71" s="1"/>
  <c r="D84" i="61"/>
  <c r="D85" i="61" s="1"/>
  <c r="D69" i="61"/>
  <c r="D72" i="61" s="1"/>
  <c r="E32" i="47"/>
  <c r="E78" i="47" s="1"/>
  <c r="D92" i="70"/>
  <c r="D22" i="70"/>
  <c r="D23" i="70" s="1"/>
  <c r="D82" i="70"/>
  <c r="E96" i="71"/>
  <c r="D72" i="64"/>
  <c r="D85" i="59"/>
  <c r="D69" i="60"/>
  <c r="D72" i="60" s="1"/>
  <c r="D84" i="60"/>
  <c r="D78" i="60"/>
  <c r="D44" i="45"/>
  <c r="D46" i="45"/>
  <c r="D41" i="45"/>
  <c r="D43" i="45"/>
  <c r="D45" i="45"/>
  <c r="D40" i="45"/>
  <c r="D32" i="45"/>
  <c r="D47" i="45"/>
  <c r="D42" i="45"/>
  <c r="D84" i="55"/>
  <c r="D85" i="55" s="1"/>
  <c r="D69" i="55"/>
  <c r="E255" i="53"/>
  <c r="E83" i="53"/>
  <c r="E79" i="53"/>
  <c r="E80" i="53" s="1"/>
  <c r="E81" i="53"/>
  <c r="E78" i="53"/>
  <c r="F48" i="66"/>
  <c r="E70" i="66" s="1"/>
  <c r="E72" i="48"/>
  <c r="F48" i="71"/>
  <c r="E70" i="71" s="1"/>
  <c r="E72" i="71" s="1"/>
  <c r="E85" i="50"/>
  <c r="E84" i="56"/>
  <c r="D256" i="49"/>
  <c r="F45" i="70"/>
  <c r="F40" i="70"/>
  <c r="E84" i="70"/>
  <c r="F43" i="70"/>
  <c r="E69" i="70"/>
  <c r="F46" i="70"/>
  <c r="F41" i="70"/>
  <c r="F42" i="70"/>
  <c r="F47" i="70"/>
  <c r="F44" i="70"/>
  <c r="F48" i="55"/>
  <c r="E70" i="55" s="1"/>
  <c r="E72" i="54"/>
  <c r="E72" i="41"/>
  <c r="E257" i="60"/>
  <c r="E96" i="60"/>
  <c r="F45" i="65"/>
  <c r="F40" i="65"/>
  <c r="F42" i="65"/>
  <c r="F46" i="65"/>
  <c r="E69" i="65"/>
  <c r="F44" i="65"/>
  <c r="F41" i="65"/>
  <c r="F47" i="65"/>
  <c r="F43" i="65"/>
  <c r="E78" i="70"/>
  <c r="E85" i="70" s="1"/>
  <c r="D84" i="65"/>
  <c r="D69" i="65"/>
  <c r="D72" i="65" s="1"/>
  <c r="D48" i="61"/>
  <c r="D70" i="61" s="1"/>
  <c r="D30" i="63"/>
  <c r="D82" i="63"/>
  <c r="D22" i="63"/>
  <c r="D23" i="63" s="1"/>
  <c r="F48" i="64"/>
  <c r="E70" i="64" s="1"/>
  <c r="E72" i="64" s="1"/>
  <c r="D44" i="53"/>
  <c r="D46" i="53"/>
  <c r="D41" i="53"/>
  <c r="D43" i="53"/>
  <c r="D47" i="53"/>
  <c r="D32" i="53"/>
  <c r="D78" i="53" s="1"/>
  <c r="D40" i="53"/>
  <c r="D45" i="53"/>
  <c r="D42" i="53"/>
  <c r="F48" i="41"/>
  <c r="E70" i="41" s="1"/>
  <c r="D48" i="42"/>
  <c r="D70" i="42" s="1"/>
  <c r="D69" i="57"/>
  <c r="I52" i="72"/>
  <c r="F48" i="51"/>
  <c r="E70" i="51" s="1"/>
  <c r="E72" i="51" s="1"/>
  <c r="E257" i="58"/>
  <c r="E96" i="58"/>
  <c r="E93" i="58" s="1"/>
  <c r="E85" i="54"/>
  <c r="E72" i="42"/>
  <c r="E84" i="45"/>
  <c r="F43" i="45"/>
  <c r="F45" i="45"/>
  <c r="F40" i="45"/>
  <c r="E69" i="45"/>
  <c r="F41" i="45"/>
  <c r="F42" i="45"/>
  <c r="F47" i="45"/>
  <c r="F46" i="45"/>
  <c r="F44" i="45"/>
  <c r="F48" i="44"/>
  <c r="E70" i="44" s="1"/>
  <c r="E72" i="44" s="1"/>
  <c r="E84" i="52"/>
  <c r="E85" i="52" s="1"/>
  <c r="E69" i="68"/>
  <c r="E84" i="68"/>
  <c r="F47" i="68"/>
  <c r="F40" i="68"/>
  <c r="F45" i="68"/>
  <c r="F43" i="68"/>
  <c r="F44" i="68"/>
  <c r="F41" i="68"/>
  <c r="F46" i="68"/>
  <c r="F42" i="68"/>
  <c r="D256" i="44"/>
  <c r="D93" i="44"/>
  <c r="E72" i="55"/>
  <c r="D48" i="54"/>
  <c r="D70" i="54" s="1"/>
  <c r="D48" i="68"/>
  <c r="D70" i="68" s="1"/>
  <c r="F42" i="63"/>
  <c r="E69" i="63"/>
  <c r="F43" i="63"/>
  <c r="F45" i="63"/>
  <c r="F40" i="63"/>
  <c r="F44" i="63"/>
  <c r="F46" i="63"/>
  <c r="F41" i="63"/>
  <c r="F47" i="63"/>
  <c r="D69" i="47"/>
  <c r="D72" i="47" s="1"/>
  <c r="D84" i="47"/>
  <c r="D84" i="66"/>
  <c r="D85" i="66" s="1"/>
  <c r="D69" i="66"/>
  <c r="D72" i="66" s="1"/>
  <c r="E96" i="44"/>
  <c r="D256" i="62"/>
  <c r="D94" i="62"/>
  <c r="D48" i="56"/>
  <c r="D70" i="56" s="1"/>
  <c r="D81" i="67"/>
  <c r="D83" i="67"/>
  <c r="D79" i="67"/>
  <c r="D80" i="67" s="1"/>
  <c r="D255" i="67"/>
  <c r="E85" i="56"/>
  <c r="D48" i="60"/>
  <c r="D70" i="60" s="1"/>
  <c r="D72" i="69"/>
  <c r="E78" i="63"/>
  <c r="E81" i="63"/>
  <c r="E79" i="63"/>
  <c r="E80" i="63" s="1"/>
  <c r="E83" i="63"/>
  <c r="E255" i="63"/>
  <c r="D48" i="55"/>
  <c r="D70" i="55" s="1"/>
  <c r="D69" i="59"/>
  <c r="D72" i="59" s="1"/>
  <c r="D84" i="59"/>
  <c r="E85" i="66"/>
  <c r="D81" i="58"/>
  <c r="D255" i="58"/>
  <c r="D83" i="58"/>
  <c r="D79" i="58"/>
  <c r="D80" i="58" s="1"/>
  <c r="E85" i="48"/>
  <c r="D78" i="65"/>
  <c r="D85" i="65" s="1"/>
  <c r="D78" i="68"/>
  <c r="D84" i="54"/>
  <c r="D85" i="54" s="1"/>
  <c r="D69" i="54"/>
  <c r="D48" i="43"/>
  <c r="D70" i="43" s="1"/>
  <c r="D84" i="42"/>
  <c r="D85" i="42" s="1"/>
  <c r="D69" i="42"/>
  <c r="D72" i="42" s="1"/>
  <c r="D257" i="48"/>
  <c r="D96" i="48"/>
  <c r="D93" i="48" s="1"/>
  <c r="E81" i="57"/>
  <c r="E255" i="57"/>
  <c r="E78" i="57"/>
  <c r="E85" i="57" s="1"/>
  <c r="E83" i="57"/>
  <c r="E79" i="57"/>
  <c r="E80" i="57" s="1"/>
  <c r="D48" i="50"/>
  <c r="D70" i="50" s="1"/>
  <c r="E72" i="60"/>
  <c r="E32" i="59"/>
  <c r="E78" i="59" s="1"/>
  <c r="D48" i="65"/>
  <c r="D70" i="65" s="1"/>
  <c r="D256" i="41"/>
  <c r="D93" i="41"/>
  <c r="F48" i="43"/>
  <c r="E70" i="43" s="1"/>
  <c r="E72" i="43" s="1"/>
  <c r="E78" i="51"/>
  <c r="E81" i="51"/>
  <c r="E255" i="51"/>
  <c r="E83" i="51"/>
  <c r="E79" i="51"/>
  <c r="D84" i="43"/>
  <c r="D69" i="43"/>
  <c r="E96" i="46"/>
  <c r="D44" i="67"/>
  <c r="D45" i="67"/>
  <c r="D40" i="67"/>
  <c r="D46" i="67"/>
  <c r="D41" i="67"/>
  <c r="D47" i="67"/>
  <c r="D43" i="67"/>
  <c r="D32" i="67"/>
  <c r="D42" i="67"/>
  <c r="E85" i="55"/>
  <c r="D84" i="56"/>
  <c r="D69" i="56"/>
  <c r="D72" i="56" s="1"/>
  <c r="D78" i="56"/>
  <c r="E72" i="50"/>
  <c r="D69" i="50"/>
  <c r="D84" i="50"/>
  <c r="D85" i="50" s="1"/>
  <c r="D78" i="43"/>
  <c r="D85" i="43" s="1"/>
  <c r="E85" i="69"/>
  <c r="E153" i="40"/>
  <c r="E115" i="40" s="1"/>
  <c r="E119" i="40" s="1"/>
  <c r="E259" i="40" s="1"/>
  <c r="E153" i="38"/>
  <c r="E115" i="38" s="1"/>
  <c r="E119" i="38" s="1"/>
  <c r="E259" i="38" s="1"/>
  <c r="E153" i="37"/>
  <c r="E115" i="37" s="1"/>
  <c r="E119" i="37" s="1"/>
  <c r="E259" i="37" s="1"/>
  <c r="E153" i="31"/>
  <c r="E115" i="31" s="1"/>
  <c r="E119" i="31" s="1"/>
  <c r="E259" i="31" s="1"/>
  <c r="E153" i="27"/>
  <c r="E115" i="27" s="1"/>
  <c r="E119" i="27" s="1"/>
  <c r="E259" i="27" s="1"/>
  <c r="E153" i="26"/>
  <c r="E115" i="26" s="1"/>
  <c r="E119" i="26" s="1"/>
  <c r="E259" i="26" s="1"/>
  <c r="E153" i="24"/>
  <c r="E115" i="24" s="1"/>
  <c r="E119" i="24" s="1"/>
  <c r="E259" i="24" s="1"/>
  <c r="E153" i="23"/>
  <c r="E115" i="23" s="1"/>
  <c r="E119" i="23" s="1"/>
  <c r="E259" i="23" s="1"/>
  <c r="D115" i="21"/>
  <c r="D119" i="21" s="1"/>
  <c r="D259" i="21" s="1"/>
  <c r="E153" i="20"/>
  <c r="E115" i="20" s="1"/>
  <c r="E119" i="20" s="1"/>
  <c r="E259" i="20" s="1"/>
  <c r="E153" i="14"/>
  <c r="E115" i="14" s="1"/>
  <c r="E119" i="14" s="1"/>
  <c r="E259" i="14" s="1"/>
  <c r="D31" i="40"/>
  <c r="D103" i="40"/>
  <c r="D104" i="40" s="1"/>
  <c r="D109" i="40" s="1"/>
  <c r="D82" i="40"/>
  <c r="D103" i="39"/>
  <c r="D104" i="39" s="1"/>
  <c r="D109" i="39" s="1"/>
  <c r="D19" i="39"/>
  <c r="D22" i="38"/>
  <c r="D23" i="38" s="1"/>
  <c r="D255" i="38" s="1"/>
  <c r="D31" i="37"/>
  <c r="D103" i="37"/>
  <c r="D104" i="37" s="1"/>
  <c r="D109" i="37" s="1"/>
  <c r="D19" i="37"/>
  <c r="D21" i="37" s="1"/>
  <c r="D31" i="34"/>
  <c r="D103" i="34"/>
  <c r="D104" i="34" s="1"/>
  <c r="D109" i="34" s="1"/>
  <c r="D62" i="31"/>
  <c r="D71" i="31" s="1"/>
  <c r="D19" i="31"/>
  <c r="D21" i="31" s="1"/>
  <c r="D31" i="31" s="1"/>
  <c r="E103" i="30"/>
  <c r="E104" i="30" s="1"/>
  <c r="E109" i="30" s="1"/>
  <c r="D20" i="30"/>
  <c r="D21" i="30" s="1"/>
  <c r="D22" i="30" s="1"/>
  <c r="D19" i="29"/>
  <c r="D103" i="28"/>
  <c r="D104" i="28" s="1"/>
  <c r="D109" i="28" s="1"/>
  <c r="D62" i="26"/>
  <c r="D71" i="26" s="1"/>
  <c r="D103" i="27"/>
  <c r="D104" i="27" s="1"/>
  <c r="D109" i="27" s="1"/>
  <c r="D62" i="23"/>
  <c r="D71" i="23" s="1"/>
  <c r="D19" i="22"/>
  <c r="D21" i="22" s="1"/>
  <c r="D82" i="22" s="1"/>
  <c r="D103" i="22"/>
  <c r="D104" i="22" s="1"/>
  <c r="D109" i="22" s="1"/>
  <c r="D19" i="20"/>
  <c r="D21" i="20" s="1"/>
  <c r="D31" i="20" s="1"/>
  <c r="E62" i="19"/>
  <c r="E71" i="19" s="1"/>
  <c r="E103" i="19"/>
  <c r="E104" i="19" s="1"/>
  <c r="E109" i="19" s="1"/>
  <c r="D20" i="18"/>
  <c r="D103" i="18"/>
  <c r="D104" i="18" s="1"/>
  <c r="D109" i="18" s="1"/>
  <c r="E62" i="16"/>
  <c r="E71" i="16" s="1"/>
  <c r="D20" i="16"/>
  <c r="D21" i="16"/>
  <c r="D62" i="17"/>
  <c r="D71" i="17" s="1"/>
  <c r="D22" i="13"/>
  <c r="D23" i="13" s="1"/>
  <c r="D19" i="13"/>
  <c r="D21" i="13" s="1"/>
  <c r="D82" i="13" s="1"/>
  <c r="D227" i="40"/>
  <c r="D223" i="40"/>
  <c r="F227" i="40"/>
  <c r="F223" i="40"/>
  <c r="D23" i="40"/>
  <c r="D30" i="40"/>
  <c r="E60" i="40"/>
  <c r="E56" i="40"/>
  <c r="E62" i="40" s="1"/>
  <c r="E71" i="40" s="1"/>
  <c r="E17" i="40"/>
  <c r="E103" i="40" s="1"/>
  <c r="E104" i="40" s="1"/>
  <c r="E109" i="40" s="1"/>
  <c r="D62" i="40"/>
  <c r="D71" i="40" s="1"/>
  <c r="D92" i="40"/>
  <c r="F227" i="39"/>
  <c r="F223" i="39"/>
  <c r="E60" i="39"/>
  <c r="E56" i="39"/>
  <c r="E17" i="39"/>
  <c r="E20" i="39" s="1"/>
  <c r="D62" i="39"/>
  <c r="D71" i="39" s="1"/>
  <c r="D223" i="39"/>
  <c r="D227" i="39"/>
  <c r="D223" i="38"/>
  <c r="D227" i="38"/>
  <c r="E60" i="38"/>
  <c r="E56" i="38"/>
  <c r="E62" i="38" s="1"/>
  <c r="E71" i="38" s="1"/>
  <c r="E17" i="38"/>
  <c r="D62" i="38"/>
  <c r="D71" i="38" s="1"/>
  <c r="F227" i="38"/>
  <c r="F223" i="38"/>
  <c r="E60" i="37"/>
  <c r="E56" i="37"/>
  <c r="E17" i="37"/>
  <c r="D30" i="37"/>
  <c r="D82" i="37"/>
  <c r="D62" i="37"/>
  <c r="D71" i="37" s="1"/>
  <c r="D92" i="37"/>
  <c r="F227" i="37"/>
  <c r="F223" i="37"/>
  <c r="D227" i="37"/>
  <c r="D223" i="37"/>
  <c r="D22" i="37"/>
  <c r="D23" i="37" s="1"/>
  <c r="D19" i="36"/>
  <c r="D20" i="36"/>
  <c r="D62" i="36"/>
  <c r="D71" i="36" s="1"/>
  <c r="D227" i="36"/>
  <c r="D223" i="36"/>
  <c r="E60" i="36"/>
  <c r="E56" i="36"/>
  <c r="E17" i="36"/>
  <c r="E20" i="36" s="1"/>
  <c r="D103" i="36"/>
  <c r="D104" i="36" s="1"/>
  <c r="D109" i="36" s="1"/>
  <c r="D21" i="35"/>
  <c r="D23" i="35" s="1"/>
  <c r="D92" i="35"/>
  <c r="D30" i="35"/>
  <c r="D31" i="35"/>
  <c r="D82" i="35"/>
  <c r="E103" i="35"/>
  <c r="E104" i="35" s="1"/>
  <c r="E109" i="35" s="1"/>
  <c r="E20" i="35"/>
  <c r="E19" i="35"/>
  <c r="D103" i="35"/>
  <c r="D104" i="35" s="1"/>
  <c r="D109" i="35" s="1"/>
  <c r="D22" i="35"/>
  <c r="D227" i="35"/>
  <c r="D223" i="35"/>
  <c r="F227" i="35"/>
  <c r="F223" i="35"/>
  <c r="D227" i="34"/>
  <c r="D223" i="34"/>
  <c r="F227" i="34"/>
  <c r="F223" i="34"/>
  <c r="D30" i="34"/>
  <c r="D62" i="34"/>
  <c r="D71" i="34" s="1"/>
  <c r="D92" i="34"/>
  <c r="E60" i="34"/>
  <c r="E56" i="34"/>
  <c r="E17" i="34"/>
  <c r="E19" i="34" s="1"/>
  <c r="D82" i="34"/>
  <c r="D22" i="34"/>
  <c r="D23" i="34" s="1"/>
  <c r="D227" i="33"/>
  <c r="D223" i="33"/>
  <c r="F227" i="33"/>
  <c r="F223" i="33"/>
  <c r="D30" i="33"/>
  <c r="E60" i="33"/>
  <c r="E56" i="33"/>
  <c r="E62" i="33" s="1"/>
  <c r="E71" i="33" s="1"/>
  <c r="E17" i="33"/>
  <c r="E20" i="33" s="1"/>
  <c r="D62" i="33"/>
  <c r="D71" i="33" s="1"/>
  <c r="D92" i="33"/>
  <c r="D82" i="33"/>
  <c r="D22" i="33"/>
  <c r="D23" i="33" s="1"/>
  <c r="D31" i="33"/>
  <c r="D227" i="32"/>
  <c r="D223" i="32"/>
  <c r="E62" i="32"/>
  <c r="E71" i="32" s="1"/>
  <c r="E20" i="32"/>
  <c r="E21" i="32" s="1"/>
  <c r="D62" i="32"/>
  <c r="D71" i="32" s="1"/>
  <c r="E103" i="32"/>
  <c r="E104" i="32" s="1"/>
  <c r="E109" i="32" s="1"/>
  <c r="D21" i="32"/>
  <c r="D31" i="32" s="1"/>
  <c r="F227" i="32"/>
  <c r="F223" i="32"/>
  <c r="D92" i="32"/>
  <c r="F227" i="31"/>
  <c r="F223" i="31"/>
  <c r="D227" i="31"/>
  <c r="D223" i="31"/>
  <c r="E60" i="31"/>
  <c r="E17" i="31"/>
  <c r="E103" i="31" s="1"/>
  <c r="E104" i="31" s="1"/>
  <c r="E109" i="31" s="1"/>
  <c r="E56" i="31"/>
  <c r="E62" i="31" s="1"/>
  <c r="E71" i="31" s="1"/>
  <c r="D82" i="31"/>
  <c r="D227" i="30"/>
  <c r="D223" i="30"/>
  <c r="E19" i="30"/>
  <c r="F227" i="30"/>
  <c r="F223" i="30"/>
  <c r="E62" i="30"/>
  <c r="E71" i="30" s="1"/>
  <c r="F227" i="29"/>
  <c r="F223" i="29"/>
  <c r="D103" i="29"/>
  <c r="D104" i="29" s="1"/>
  <c r="D109" i="29" s="1"/>
  <c r="E21" i="29"/>
  <c r="E30" i="29" s="1"/>
  <c r="E82" i="29"/>
  <c r="D227" i="29"/>
  <c r="D223" i="29"/>
  <c r="D227" i="28"/>
  <c r="D223" i="28"/>
  <c r="F227" i="28"/>
  <c r="F223" i="28"/>
  <c r="D31" i="28"/>
  <c r="D30" i="28"/>
  <c r="E17" i="28"/>
  <c r="E60" i="28"/>
  <c r="E103" i="28"/>
  <c r="E104" i="28" s="1"/>
  <c r="E109" i="28" s="1"/>
  <c r="E56" i="28"/>
  <c r="D22" i="28"/>
  <c r="D23" i="28" s="1"/>
  <c r="D92" i="28"/>
  <c r="F227" i="27"/>
  <c r="F223" i="27"/>
  <c r="E60" i="27"/>
  <c r="E56" i="27"/>
  <c r="E62" i="27" s="1"/>
  <c r="E71" i="27" s="1"/>
  <c r="E17" i="27"/>
  <c r="D62" i="27"/>
  <c r="D71" i="27" s="1"/>
  <c r="D227" i="27"/>
  <c r="D223" i="27"/>
  <c r="D19" i="27"/>
  <c r="D103" i="26"/>
  <c r="D104" i="26" s="1"/>
  <c r="D109" i="26" s="1"/>
  <c r="D227" i="26"/>
  <c r="D223" i="26"/>
  <c r="D19" i="26"/>
  <c r="F227" i="26"/>
  <c r="F223" i="26"/>
  <c r="E17" i="26"/>
  <c r="E103" i="26" s="1"/>
  <c r="E104" i="26" s="1"/>
  <c r="E109" i="26" s="1"/>
  <c r="E60" i="26"/>
  <c r="E56" i="26"/>
  <c r="D20" i="26"/>
  <c r="D227" i="25"/>
  <c r="D223" i="25"/>
  <c r="F227" i="25"/>
  <c r="F223" i="25"/>
  <c r="D82" i="25"/>
  <c r="D22" i="25"/>
  <c r="D92" i="25"/>
  <c r="E19" i="25"/>
  <c r="D31" i="25"/>
  <c r="E103" i="25"/>
  <c r="E104" i="25" s="1"/>
  <c r="E109" i="25" s="1"/>
  <c r="D23" i="25"/>
  <c r="D30" i="25"/>
  <c r="E62" i="24"/>
  <c r="E71" i="24" s="1"/>
  <c r="E20" i="24"/>
  <c r="F227" i="24"/>
  <c r="F223" i="24"/>
  <c r="E17" i="23"/>
  <c r="E60" i="23"/>
  <c r="E56" i="23"/>
  <c r="D19" i="23"/>
  <c r="D227" i="24"/>
  <c r="D223" i="24"/>
  <c r="D227" i="23"/>
  <c r="D223" i="23"/>
  <c r="D103" i="23"/>
  <c r="D104" i="23" s="1"/>
  <c r="D109" i="23" s="1"/>
  <c r="D20" i="23"/>
  <c r="E19" i="24"/>
  <c r="E103" i="24"/>
  <c r="E104" i="24" s="1"/>
  <c r="E109" i="24" s="1"/>
  <c r="E17" i="22"/>
  <c r="E19" i="22" s="1"/>
  <c r="E60" i="22"/>
  <c r="E56" i="22"/>
  <c r="F227" i="22"/>
  <c r="F223" i="22"/>
  <c r="D223" i="22"/>
  <c r="D227" i="22"/>
  <c r="D227" i="21"/>
  <c r="D223" i="21"/>
  <c r="F227" i="21"/>
  <c r="F223" i="21"/>
  <c r="E21" i="21"/>
  <c r="E92" i="21" s="1"/>
  <c r="E103" i="21"/>
  <c r="E104" i="21" s="1"/>
  <c r="E109" i="21" s="1"/>
  <c r="E82" i="21"/>
  <c r="D21" i="21"/>
  <c r="D82" i="21" s="1"/>
  <c r="E20" i="20"/>
  <c r="E56" i="20"/>
  <c r="E62" i="20" s="1"/>
  <c r="E71" i="20" s="1"/>
  <c r="E17" i="20"/>
  <c r="E60" i="20"/>
  <c r="E103" i="20"/>
  <c r="E104" i="20" s="1"/>
  <c r="E109" i="20" s="1"/>
  <c r="D227" i="20"/>
  <c r="D223" i="20"/>
  <c r="F227" i="20"/>
  <c r="F223" i="20"/>
  <c r="D60" i="19"/>
  <c r="F227" i="19"/>
  <c r="F223" i="19"/>
  <c r="D227" i="19"/>
  <c r="D223" i="19"/>
  <c r="E20" i="19"/>
  <c r="D56" i="19"/>
  <c r="D62" i="18"/>
  <c r="D71" i="18" s="1"/>
  <c r="D21" i="18"/>
  <c r="D31" i="18" s="1"/>
  <c r="F227" i="18"/>
  <c r="F223" i="18"/>
  <c r="E20" i="18"/>
  <c r="E60" i="18"/>
  <c r="E17" i="18"/>
  <c r="E19" i="18" s="1"/>
  <c r="E103" i="18"/>
  <c r="E104" i="18" s="1"/>
  <c r="E109" i="18" s="1"/>
  <c r="E56" i="18"/>
  <c r="E62" i="18" s="1"/>
  <c r="E71" i="18" s="1"/>
  <c r="D227" i="18"/>
  <c r="D223" i="18"/>
  <c r="F227" i="17"/>
  <c r="F223" i="17"/>
  <c r="D21" i="17"/>
  <c r="D30" i="17" s="1"/>
  <c r="D227" i="17"/>
  <c r="D223" i="17"/>
  <c r="E19" i="17"/>
  <c r="E103" i="17"/>
  <c r="E104" i="17" s="1"/>
  <c r="E109" i="17" s="1"/>
  <c r="D227" i="16"/>
  <c r="D223" i="16"/>
  <c r="E19" i="16"/>
  <c r="E103" i="16"/>
  <c r="E104" i="16" s="1"/>
  <c r="E109" i="16" s="1"/>
  <c r="D103" i="16"/>
  <c r="D104" i="16" s="1"/>
  <c r="D109" i="16" s="1"/>
  <c r="D62" i="16"/>
  <c r="D71" i="16" s="1"/>
  <c r="F227" i="16"/>
  <c r="F223" i="16"/>
  <c r="D31" i="15"/>
  <c r="D227" i="15"/>
  <c r="D223" i="15"/>
  <c r="E62" i="15"/>
  <c r="E71" i="15" s="1"/>
  <c r="F227" i="15"/>
  <c r="F223" i="15"/>
  <c r="D21" i="15"/>
  <c r="D22" i="15"/>
  <c r="D23" i="15" s="1"/>
  <c r="D30" i="15"/>
  <c r="E19" i="15"/>
  <c r="D227" i="14"/>
  <c r="D223" i="14"/>
  <c r="D92" i="14"/>
  <c r="F227" i="14"/>
  <c r="F223" i="14"/>
  <c r="E31" i="14"/>
  <c r="E82" i="14"/>
  <c r="E22" i="14"/>
  <c r="E23" i="14" s="1"/>
  <c r="D30" i="14"/>
  <c r="D31" i="14"/>
  <c r="D82" i="14"/>
  <c r="D22" i="14"/>
  <c r="D23" i="14" s="1"/>
  <c r="E92" i="14"/>
  <c r="E30" i="14"/>
  <c r="E32" i="14" s="1"/>
  <c r="D81" i="13"/>
  <c r="D255" i="13"/>
  <c r="D227" i="13"/>
  <c r="D223" i="13"/>
  <c r="E60" i="13"/>
  <c r="E56" i="13"/>
  <c r="E17" i="13"/>
  <c r="E103" i="13" s="1"/>
  <c r="E104" i="13" s="1"/>
  <c r="E109" i="13" s="1"/>
  <c r="F227" i="13"/>
  <c r="F223" i="13"/>
  <c r="D62" i="13"/>
  <c r="D71" i="13" s="1"/>
  <c r="D30" i="13"/>
  <c r="D83" i="13" s="1"/>
  <c r="D7" i="12"/>
  <c r="D16" i="12" s="1"/>
  <c r="D247" i="12"/>
  <c r="D246" i="12"/>
  <c r="F245" i="12"/>
  <c r="D245" i="12"/>
  <c r="D244" i="12" s="1"/>
  <c r="F244" i="12"/>
  <c r="F248" i="12" s="1"/>
  <c r="F226" i="12"/>
  <c r="D226" i="12"/>
  <c r="F224" i="12"/>
  <c r="D224" i="12"/>
  <c r="F218" i="12"/>
  <c r="F202" i="12"/>
  <c r="D117" i="12" s="1"/>
  <c r="E185" i="12"/>
  <c r="E170" i="12"/>
  <c r="D144" i="12"/>
  <c r="C144" i="12"/>
  <c r="B144" i="12"/>
  <c r="A144" i="12"/>
  <c r="D143" i="12"/>
  <c r="C143" i="12"/>
  <c r="B143" i="12"/>
  <c r="A143" i="12"/>
  <c r="D142" i="12"/>
  <c r="C142" i="12"/>
  <c r="B142" i="12"/>
  <c r="A142" i="12"/>
  <c r="D115" i="12"/>
  <c r="D119" i="12" s="1"/>
  <c r="D259" i="12" s="1"/>
  <c r="E118" i="12"/>
  <c r="D118" i="12"/>
  <c r="E117" i="12"/>
  <c r="E116" i="12"/>
  <c r="D116" i="12"/>
  <c r="A76" i="12"/>
  <c r="E61" i="12"/>
  <c r="D61" i="12"/>
  <c r="E59" i="12"/>
  <c r="D59" i="12"/>
  <c r="E58" i="12"/>
  <c r="D58" i="12"/>
  <c r="E57" i="12"/>
  <c r="D57" i="12"/>
  <c r="K56" i="12"/>
  <c r="J56" i="12"/>
  <c r="I56" i="12"/>
  <c r="E47" i="12"/>
  <c r="E46" i="12"/>
  <c r="E45" i="12"/>
  <c r="E44" i="12"/>
  <c r="E43" i="12"/>
  <c r="E42" i="12"/>
  <c r="C42" i="12"/>
  <c r="C48" i="12" s="1"/>
  <c r="E41" i="12"/>
  <c r="E48" i="12" s="1"/>
  <c r="E40" i="12"/>
  <c r="E18" i="12"/>
  <c r="E8" i="12"/>
  <c r="E6" i="12"/>
  <c r="G20" i="3"/>
  <c r="F39" i="2" s="1"/>
  <c r="F20" i="3"/>
  <c r="E20" i="3"/>
  <c r="G19" i="3"/>
  <c r="F38" i="2" s="1"/>
  <c r="E19" i="3"/>
  <c r="F19" i="3"/>
  <c r="D247" i="10"/>
  <c r="D246" i="10"/>
  <c r="F245" i="10"/>
  <c r="D245" i="10"/>
  <c r="D244" i="10" s="1"/>
  <c r="F244" i="10"/>
  <c r="F248" i="10" s="1"/>
  <c r="F226" i="10"/>
  <c r="D226" i="10"/>
  <c r="F224" i="10"/>
  <c r="D224" i="10"/>
  <c r="F218" i="10"/>
  <c r="F202" i="10"/>
  <c r="D117" i="10" s="1"/>
  <c r="E185" i="10"/>
  <c r="E170" i="10"/>
  <c r="D144" i="10"/>
  <c r="C144" i="10"/>
  <c r="B144" i="10"/>
  <c r="A144" i="10"/>
  <c r="D143" i="10"/>
  <c r="C143" i="10"/>
  <c r="B143" i="10"/>
  <c r="A143" i="10"/>
  <c r="D142" i="10"/>
  <c r="C142" i="10"/>
  <c r="B142" i="10"/>
  <c r="A142" i="10"/>
  <c r="D115" i="10"/>
  <c r="D119" i="10" s="1"/>
  <c r="D259" i="10" s="1"/>
  <c r="E118" i="10"/>
  <c r="D118" i="10"/>
  <c r="E117" i="10"/>
  <c r="E116" i="10"/>
  <c r="D116" i="10"/>
  <c r="A76" i="10"/>
  <c r="E61" i="10"/>
  <c r="D61" i="10"/>
  <c r="E59" i="10"/>
  <c r="D59" i="10"/>
  <c r="E58" i="10"/>
  <c r="D58" i="10"/>
  <c r="E57" i="10"/>
  <c r="D57" i="10"/>
  <c r="K56" i="10"/>
  <c r="J56" i="10"/>
  <c r="I56" i="10"/>
  <c r="E47" i="10"/>
  <c r="E46" i="10"/>
  <c r="E45" i="10"/>
  <c r="E44" i="10"/>
  <c r="E43" i="10"/>
  <c r="E42" i="10"/>
  <c r="C42" i="10"/>
  <c r="C48" i="10" s="1"/>
  <c r="E41" i="10"/>
  <c r="E40" i="10"/>
  <c r="E48" i="10" s="1"/>
  <c r="E18" i="10"/>
  <c r="D18" i="10"/>
  <c r="E8" i="10"/>
  <c r="D7" i="10"/>
  <c r="D16" i="10" s="1"/>
  <c r="E6" i="10"/>
  <c r="E12" i="5"/>
  <c r="E12" i="3"/>
  <c r="E12" i="4"/>
  <c r="D98" i="103" l="1"/>
  <c r="D108" i="103" s="1"/>
  <c r="D110" i="103" s="1"/>
  <c r="D258" i="103" s="1"/>
  <c r="D93" i="62"/>
  <c r="D98" i="102"/>
  <c r="D108" i="102" s="1"/>
  <c r="D110" i="102" s="1"/>
  <c r="D258" i="102" s="1"/>
  <c r="D260" i="102" s="1"/>
  <c r="E223" i="102" s="1"/>
  <c r="D94" i="101"/>
  <c r="E95" i="93"/>
  <c r="D95" i="87"/>
  <c r="D93" i="87"/>
  <c r="D97" i="87"/>
  <c r="D98" i="76"/>
  <c r="D108" i="76" s="1"/>
  <c r="D110" i="76" s="1"/>
  <c r="D258" i="76" s="1"/>
  <c r="D260" i="76" s="1"/>
  <c r="E223" i="76" s="1"/>
  <c r="E143" i="10"/>
  <c r="D95" i="49"/>
  <c r="D97" i="46"/>
  <c r="D95" i="41"/>
  <c r="D97" i="62"/>
  <c r="D95" i="44"/>
  <c r="D94" i="48"/>
  <c r="D97" i="41"/>
  <c r="D95" i="101"/>
  <c r="D93" i="101"/>
  <c r="D72" i="96"/>
  <c r="D256" i="96" s="1"/>
  <c r="D72" i="84"/>
  <c r="D32" i="81"/>
  <c r="D69" i="81" s="1"/>
  <c r="D42" i="81"/>
  <c r="D48" i="81" s="1"/>
  <c r="D70" i="81" s="1"/>
  <c r="D45" i="81"/>
  <c r="D85" i="68"/>
  <c r="D72" i="57"/>
  <c r="D256" i="57" s="1"/>
  <c r="D93" i="49"/>
  <c r="D97" i="49"/>
  <c r="D72" i="43"/>
  <c r="D256" i="43" s="1"/>
  <c r="D79" i="38"/>
  <c r="D80" i="38" s="1"/>
  <c r="D81" i="38"/>
  <c r="D30" i="38"/>
  <c r="D83" i="38" s="1"/>
  <c r="D82" i="38"/>
  <c r="D92" i="38"/>
  <c r="D92" i="29"/>
  <c r="D21" i="29"/>
  <c r="D30" i="29" s="1"/>
  <c r="D31" i="29"/>
  <c r="D22" i="29"/>
  <c r="D23" i="29" s="1"/>
  <c r="D82" i="18"/>
  <c r="D92" i="18"/>
  <c r="D257" i="85"/>
  <c r="D96" i="85"/>
  <c r="D95" i="85" s="1"/>
  <c r="E81" i="75"/>
  <c r="E255" i="75"/>
  <c r="E79" i="75"/>
  <c r="E80" i="75" s="1"/>
  <c r="D257" i="96"/>
  <c r="D96" i="96"/>
  <c r="D93" i="96" s="1"/>
  <c r="E256" i="80"/>
  <c r="E256" i="85"/>
  <c r="E95" i="85"/>
  <c r="E97" i="85"/>
  <c r="E94" i="85"/>
  <c r="E93" i="85"/>
  <c r="E256" i="86"/>
  <c r="E256" i="101"/>
  <c r="E95" i="101"/>
  <c r="E97" i="101"/>
  <c r="E94" i="101"/>
  <c r="E93" i="101"/>
  <c r="D257" i="83"/>
  <c r="D96" i="83"/>
  <c r="E257" i="99"/>
  <c r="E96" i="99"/>
  <c r="E256" i="81"/>
  <c r="E94" i="81"/>
  <c r="E97" i="81"/>
  <c r="E93" i="81"/>
  <c r="E95" i="81"/>
  <c r="D257" i="73"/>
  <c r="D96" i="73"/>
  <c r="E256" i="73"/>
  <c r="E257" i="98"/>
  <c r="E96" i="98"/>
  <c r="E93" i="98" s="1"/>
  <c r="E256" i="74"/>
  <c r="E85" i="78"/>
  <c r="D72" i="83"/>
  <c r="D257" i="75"/>
  <c r="D96" i="75"/>
  <c r="D93" i="75" s="1"/>
  <c r="D48" i="94"/>
  <c r="D70" i="94" s="1"/>
  <c r="D257" i="77"/>
  <c r="D96" i="77"/>
  <c r="E93" i="91"/>
  <c r="F48" i="96"/>
  <c r="E70" i="96" s="1"/>
  <c r="D72" i="77"/>
  <c r="D256" i="75"/>
  <c r="D256" i="100"/>
  <c r="D94" i="100"/>
  <c r="D97" i="100"/>
  <c r="D93" i="100"/>
  <c r="D95" i="100"/>
  <c r="F47" i="76"/>
  <c r="E69" i="76"/>
  <c r="F46" i="76"/>
  <c r="E84" i="76"/>
  <c r="F45" i="76"/>
  <c r="F43" i="76"/>
  <c r="F40" i="76"/>
  <c r="F42" i="76"/>
  <c r="F44" i="76"/>
  <c r="F41" i="76"/>
  <c r="D256" i="85"/>
  <c r="D85" i="86"/>
  <c r="D48" i="97"/>
  <c r="D70" i="97" s="1"/>
  <c r="E257" i="80"/>
  <c r="E96" i="80"/>
  <c r="E95" i="80" s="1"/>
  <c r="D257" i="95"/>
  <c r="D96" i="95"/>
  <c r="D48" i="74"/>
  <c r="D70" i="74" s="1"/>
  <c r="E32" i="75"/>
  <c r="F48" i="89"/>
  <c r="E70" i="89" s="1"/>
  <c r="E72" i="89" s="1"/>
  <c r="D260" i="103"/>
  <c r="D72" i="82"/>
  <c r="E255" i="95"/>
  <c r="E83" i="95"/>
  <c r="E78" i="95"/>
  <c r="E81" i="95"/>
  <c r="E79" i="95"/>
  <c r="E80" i="95" s="1"/>
  <c r="E84" i="78"/>
  <c r="D257" i="84"/>
  <c r="D96" i="84"/>
  <c r="D45" i="79"/>
  <c r="D40" i="79"/>
  <c r="D44" i="79"/>
  <c r="D47" i="79"/>
  <c r="D43" i="79"/>
  <c r="D46" i="79"/>
  <c r="D41" i="79"/>
  <c r="D32" i="79"/>
  <c r="D42" i="79"/>
  <c r="F48" i="92"/>
  <c r="E70" i="92" s="1"/>
  <c r="F48" i="94"/>
  <c r="E70" i="94" s="1"/>
  <c r="E72" i="94" s="1"/>
  <c r="E69" i="102"/>
  <c r="F45" i="102"/>
  <c r="E84" i="102"/>
  <c r="F40" i="102"/>
  <c r="F47" i="102"/>
  <c r="F43" i="102"/>
  <c r="F42" i="102"/>
  <c r="F46" i="102"/>
  <c r="F41" i="102"/>
  <c r="F44" i="102"/>
  <c r="E84" i="83"/>
  <c r="F44" i="83"/>
  <c r="F42" i="83"/>
  <c r="E69" i="83"/>
  <c r="F40" i="83"/>
  <c r="F46" i="83"/>
  <c r="F41" i="83"/>
  <c r="F43" i="83"/>
  <c r="F47" i="83"/>
  <c r="F45" i="83"/>
  <c r="E83" i="83"/>
  <c r="E78" i="83"/>
  <c r="E85" i="83" s="1"/>
  <c r="D72" i="73"/>
  <c r="E98" i="82"/>
  <c r="E108" i="82" s="1"/>
  <c r="E110" i="82" s="1"/>
  <c r="E258" i="82" s="1"/>
  <c r="E260" i="82" s="1"/>
  <c r="D84" i="78"/>
  <c r="D85" i="78" s="1"/>
  <c r="D69" i="78"/>
  <c r="D72" i="78" s="1"/>
  <c r="D256" i="80"/>
  <c r="D94" i="80"/>
  <c r="D95" i="80"/>
  <c r="D93" i="80"/>
  <c r="D97" i="80"/>
  <c r="E83" i="76"/>
  <c r="E256" i="84"/>
  <c r="E95" i="84"/>
  <c r="E94" i="84"/>
  <c r="E93" i="84"/>
  <c r="E97" i="84"/>
  <c r="E97" i="93"/>
  <c r="E98" i="93" s="1"/>
  <c r="E108" i="93" s="1"/>
  <c r="E110" i="93" s="1"/>
  <c r="E258" i="93" s="1"/>
  <c r="E260" i="93" s="1"/>
  <c r="E84" i="89"/>
  <c r="D72" i="93"/>
  <c r="E80" i="73"/>
  <c r="E85" i="73" s="1"/>
  <c r="E84" i="73"/>
  <c r="E72" i="92"/>
  <c r="E257" i="74"/>
  <c r="E96" i="74"/>
  <c r="E93" i="74" s="1"/>
  <c r="E257" i="97"/>
  <c r="E96" i="97"/>
  <c r="E97" i="97" s="1"/>
  <c r="F48" i="90"/>
  <c r="E70" i="90" s="1"/>
  <c r="E72" i="90" s="1"/>
  <c r="E85" i="94"/>
  <c r="F48" i="99"/>
  <c r="E70" i="99" s="1"/>
  <c r="D44" i="89"/>
  <c r="D46" i="89"/>
  <c r="D41" i="89"/>
  <c r="D43" i="89"/>
  <c r="D45" i="89"/>
  <c r="D40" i="89"/>
  <c r="D32" i="89"/>
  <c r="D47" i="89"/>
  <c r="D42" i="89"/>
  <c r="D84" i="94"/>
  <c r="D85" i="94" s="1"/>
  <c r="D69" i="94"/>
  <c r="D72" i="94" s="1"/>
  <c r="D72" i="92"/>
  <c r="D85" i="98"/>
  <c r="F45" i="88"/>
  <c r="F40" i="88"/>
  <c r="F47" i="88"/>
  <c r="E69" i="88"/>
  <c r="E84" i="88"/>
  <c r="F43" i="88"/>
  <c r="F46" i="88"/>
  <c r="F41" i="88"/>
  <c r="F42" i="88"/>
  <c r="F44" i="88"/>
  <c r="E83" i="102"/>
  <c r="E97" i="91"/>
  <c r="D257" i="93"/>
  <c r="D96" i="93"/>
  <c r="D85" i="91"/>
  <c r="D83" i="89"/>
  <c r="E224" i="76"/>
  <c r="E242" i="76" s="1"/>
  <c r="D81" i="79"/>
  <c r="D83" i="79"/>
  <c r="D79" i="79"/>
  <c r="D80" i="79" s="1"/>
  <c r="D78" i="79"/>
  <c r="D255" i="79"/>
  <c r="E256" i="103"/>
  <c r="F47" i="95"/>
  <c r="E69" i="95"/>
  <c r="F42" i="95"/>
  <c r="F46" i="95"/>
  <c r="F41" i="95"/>
  <c r="F43" i="95"/>
  <c r="F44" i="95"/>
  <c r="F45" i="95"/>
  <c r="F40" i="95"/>
  <c r="F48" i="95" s="1"/>
  <c r="E70" i="95" s="1"/>
  <c r="E85" i="92"/>
  <c r="E256" i="100"/>
  <c r="E97" i="100"/>
  <c r="E94" i="100"/>
  <c r="E95" i="100"/>
  <c r="E93" i="100"/>
  <c r="E257" i="87"/>
  <c r="E96" i="87"/>
  <c r="E95" i="87" s="1"/>
  <c r="E85" i="90"/>
  <c r="F48" i="79"/>
  <c r="E70" i="79" s="1"/>
  <c r="D255" i="81"/>
  <c r="D83" i="81"/>
  <c r="D79" i="81"/>
  <c r="D80" i="81" s="1"/>
  <c r="D78" i="81"/>
  <c r="D81" i="81"/>
  <c r="D84" i="92"/>
  <c r="D85" i="92" s="1"/>
  <c r="D48" i="99"/>
  <c r="D70" i="99" s="1"/>
  <c r="E95" i="91"/>
  <c r="E72" i="96"/>
  <c r="F48" i="78"/>
  <c r="E70" i="78" s="1"/>
  <c r="E72" i="99"/>
  <c r="E257" i="103"/>
  <c r="E96" i="103"/>
  <c r="E93" i="103" s="1"/>
  <c r="E256" i="98"/>
  <c r="E94" i="98"/>
  <c r="D69" i="99"/>
  <c r="D84" i="99"/>
  <c r="D78" i="99"/>
  <c r="D85" i="99" s="1"/>
  <c r="E85" i="88"/>
  <c r="D257" i="82"/>
  <c r="D96" i="82"/>
  <c r="E257" i="86"/>
  <c r="E96" i="86"/>
  <c r="E95" i="86" s="1"/>
  <c r="D256" i="86"/>
  <c r="E72" i="79"/>
  <c r="D69" i="97"/>
  <c r="D72" i="97" s="1"/>
  <c r="D84" i="97"/>
  <c r="D85" i="97" s="1"/>
  <c r="E96" i="96"/>
  <c r="D256" i="88"/>
  <c r="D97" i="88"/>
  <c r="D93" i="88"/>
  <c r="D94" i="88"/>
  <c r="D95" i="88"/>
  <c r="D69" i="90"/>
  <c r="D72" i="90" s="1"/>
  <c r="D84" i="90"/>
  <c r="D78" i="90"/>
  <c r="D69" i="74"/>
  <c r="D72" i="74" s="1"/>
  <c r="D84" i="74"/>
  <c r="D85" i="74" s="1"/>
  <c r="E85" i="89"/>
  <c r="E256" i="87"/>
  <c r="E85" i="76"/>
  <c r="E78" i="102"/>
  <c r="E85" i="102" s="1"/>
  <c r="E256" i="97"/>
  <c r="E95" i="97"/>
  <c r="F45" i="77"/>
  <c r="F40" i="77"/>
  <c r="F48" i="77" s="1"/>
  <c r="E70" i="77" s="1"/>
  <c r="F47" i="77"/>
  <c r="E84" i="77"/>
  <c r="E85" i="77" s="1"/>
  <c r="F43" i="77"/>
  <c r="E69" i="77"/>
  <c r="F42" i="77"/>
  <c r="F41" i="77"/>
  <c r="F46" i="77"/>
  <c r="F44" i="77"/>
  <c r="E72" i="78"/>
  <c r="D72" i="91"/>
  <c r="E85" i="79"/>
  <c r="D257" i="42"/>
  <c r="D96" i="42"/>
  <c r="D93" i="42" s="1"/>
  <c r="E256" i="51"/>
  <c r="D257" i="55"/>
  <c r="D96" i="55"/>
  <c r="E256" i="56"/>
  <c r="E256" i="61"/>
  <c r="E94" i="61"/>
  <c r="E93" i="61"/>
  <c r="E95" i="61"/>
  <c r="E97" i="61"/>
  <c r="E256" i="44"/>
  <c r="E94" i="44"/>
  <c r="E97" i="44"/>
  <c r="E93" i="44"/>
  <c r="E95" i="44"/>
  <c r="D257" i="54"/>
  <c r="D96" i="54"/>
  <c r="E256" i="46"/>
  <c r="E95" i="46"/>
  <c r="E94" i="46"/>
  <c r="E97" i="46"/>
  <c r="E93" i="46"/>
  <c r="E256" i="69"/>
  <c r="D257" i="66"/>
  <c r="D96" i="66"/>
  <c r="D93" i="66" s="1"/>
  <c r="E256" i="52"/>
  <c r="D257" i="50"/>
  <c r="D96" i="50"/>
  <c r="E256" i="43"/>
  <c r="E256" i="64"/>
  <c r="E94" i="64"/>
  <c r="E97" i="64"/>
  <c r="E93" i="64"/>
  <c r="E95" i="64"/>
  <c r="E256" i="71"/>
  <c r="E94" i="71"/>
  <c r="E93" i="71"/>
  <c r="E97" i="71"/>
  <c r="E95" i="71"/>
  <c r="E257" i="52"/>
  <c r="E96" i="52"/>
  <c r="E95" i="52" s="1"/>
  <c r="D72" i="50"/>
  <c r="D98" i="62"/>
  <c r="D108" i="62" s="1"/>
  <c r="D110" i="62" s="1"/>
  <c r="D258" i="62" s="1"/>
  <c r="D260" i="62" s="1"/>
  <c r="D94" i="44"/>
  <c r="D256" i="64"/>
  <c r="D93" i="64"/>
  <c r="D95" i="64"/>
  <c r="D97" i="64"/>
  <c r="D94" i="64"/>
  <c r="D69" i="70"/>
  <c r="E97" i="58"/>
  <c r="D95" i="48"/>
  <c r="E257" i="70"/>
  <c r="E96" i="70"/>
  <c r="E256" i="50"/>
  <c r="D256" i="47"/>
  <c r="F48" i="65"/>
  <c r="E70" i="65" s="1"/>
  <c r="E256" i="41"/>
  <c r="E94" i="41"/>
  <c r="E97" i="41"/>
  <c r="E93" i="41"/>
  <c r="E95" i="41"/>
  <c r="E257" i="50"/>
  <c r="E96" i="50"/>
  <c r="E95" i="50" s="1"/>
  <c r="E256" i="66"/>
  <c r="E95" i="58"/>
  <c r="F48" i="57"/>
  <c r="E70" i="57" s="1"/>
  <c r="E72" i="57" s="1"/>
  <c r="D257" i="52"/>
  <c r="D96" i="52"/>
  <c r="D93" i="52" s="1"/>
  <c r="D257" i="47"/>
  <c r="D96" i="47"/>
  <c r="D94" i="47" s="1"/>
  <c r="F46" i="49"/>
  <c r="F41" i="49"/>
  <c r="E84" i="49"/>
  <c r="F43" i="49"/>
  <c r="E69" i="49"/>
  <c r="F47" i="49"/>
  <c r="F45" i="49"/>
  <c r="F40" i="49"/>
  <c r="F48" i="49" s="1"/>
  <c r="E70" i="49" s="1"/>
  <c r="F42" i="49"/>
  <c r="F44" i="49"/>
  <c r="E78" i="49"/>
  <c r="E85" i="49" s="1"/>
  <c r="E83" i="49"/>
  <c r="D97" i="48"/>
  <c r="D85" i="53"/>
  <c r="D257" i="59"/>
  <c r="D96" i="59"/>
  <c r="D93" i="59" s="1"/>
  <c r="D84" i="67"/>
  <c r="D69" i="67"/>
  <c r="E257" i="66"/>
  <c r="E96" i="66"/>
  <c r="E95" i="66" s="1"/>
  <c r="D256" i="69"/>
  <c r="D94" i="69"/>
  <c r="D95" i="69"/>
  <c r="D97" i="69"/>
  <c r="D93" i="69"/>
  <c r="E84" i="63"/>
  <c r="E85" i="63" s="1"/>
  <c r="E256" i="42"/>
  <c r="E95" i="42"/>
  <c r="E94" i="42"/>
  <c r="E93" i="42"/>
  <c r="E97" i="42"/>
  <c r="D45" i="63"/>
  <c r="D40" i="63"/>
  <c r="D44" i="63"/>
  <c r="D41" i="63"/>
  <c r="D47" i="63"/>
  <c r="D43" i="63"/>
  <c r="D46" i="63"/>
  <c r="D32" i="63"/>
  <c r="D42" i="63"/>
  <c r="D257" i="61"/>
  <c r="D96" i="61"/>
  <c r="D97" i="61" s="1"/>
  <c r="E94" i="58"/>
  <c r="E85" i="67"/>
  <c r="F48" i="62"/>
  <c r="E70" i="62" s="1"/>
  <c r="D72" i="68"/>
  <c r="D94" i="46"/>
  <c r="E257" i="48"/>
  <c r="E96" i="48"/>
  <c r="E97" i="48" s="1"/>
  <c r="D98" i="41"/>
  <c r="D108" i="41" s="1"/>
  <c r="D110" i="41" s="1"/>
  <c r="D258" i="41" s="1"/>
  <c r="I39" i="72" s="1"/>
  <c r="E257" i="69"/>
  <c r="E96" i="69"/>
  <c r="E94" i="69" s="1"/>
  <c r="D72" i="54"/>
  <c r="D48" i="53"/>
  <c r="D70" i="53" s="1"/>
  <c r="E84" i="65"/>
  <c r="E85" i="65" s="1"/>
  <c r="E256" i="54"/>
  <c r="E256" i="48"/>
  <c r="E95" i="48"/>
  <c r="D84" i="45"/>
  <c r="D85" i="45" s="1"/>
  <c r="D69" i="45"/>
  <c r="D257" i="51"/>
  <c r="D96" i="51"/>
  <c r="D256" i="52"/>
  <c r="D95" i="46"/>
  <c r="E257" i="55"/>
  <c r="E96" i="55"/>
  <c r="E95" i="55" s="1"/>
  <c r="D256" i="42"/>
  <c r="D72" i="55"/>
  <c r="D256" i="61"/>
  <c r="D257" i="43"/>
  <c r="D96" i="43"/>
  <c r="D85" i="56"/>
  <c r="D256" i="59"/>
  <c r="E257" i="56"/>
  <c r="E96" i="56"/>
  <c r="E94" i="56" s="1"/>
  <c r="E257" i="54"/>
  <c r="E96" i="54"/>
  <c r="E94" i="54" s="1"/>
  <c r="D84" i="53"/>
  <c r="D69" i="53"/>
  <c r="D72" i="53" s="1"/>
  <c r="D48" i="45"/>
  <c r="D70" i="45" s="1"/>
  <c r="D85" i="60"/>
  <c r="D83" i="70"/>
  <c r="D79" i="70"/>
  <c r="D80" i="70" s="1"/>
  <c r="D78" i="70"/>
  <c r="D255" i="70"/>
  <c r="D81" i="70"/>
  <c r="F46" i="53"/>
  <c r="F41" i="53"/>
  <c r="E84" i="53"/>
  <c r="F43" i="53"/>
  <c r="F45" i="53"/>
  <c r="F40" i="53"/>
  <c r="F48" i="53" s="1"/>
  <c r="E70" i="53" s="1"/>
  <c r="E69" i="53"/>
  <c r="F47" i="53"/>
  <c r="F44" i="53"/>
  <c r="F42" i="53"/>
  <c r="D48" i="70"/>
  <c r="D70" i="70" s="1"/>
  <c r="E257" i="43"/>
  <c r="E96" i="43"/>
  <c r="E97" i="43" s="1"/>
  <c r="E85" i="62"/>
  <c r="E257" i="57"/>
  <c r="E96" i="57"/>
  <c r="F48" i="68"/>
  <c r="E70" i="68" s="1"/>
  <c r="E72" i="68" s="1"/>
  <c r="D84" i="57"/>
  <c r="D85" i="57" s="1"/>
  <c r="D256" i="65"/>
  <c r="F48" i="70"/>
  <c r="E70" i="70" s="1"/>
  <c r="E72" i="70" s="1"/>
  <c r="E85" i="53"/>
  <c r="E85" i="45"/>
  <c r="E85" i="68"/>
  <c r="D85" i="71"/>
  <c r="D81" i="63"/>
  <c r="D255" i="63"/>
  <c r="D78" i="63"/>
  <c r="D83" i="63"/>
  <c r="D79" i="63"/>
  <c r="D80" i="63" s="1"/>
  <c r="D256" i="56"/>
  <c r="E69" i="59"/>
  <c r="E84" i="59"/>
  <c r="F42" i="59"/>
  <c r="F47" i="59"/>
  <c r="F40" i="59"/>
  <c r="F45" i="59"/>
  <c r="F43" i="59"/>
  <c r="F46" i="59"/>
  <c r="F44" i="59"/>
  <c r="F41" i="59"/>
  <c r="D257" i="68"/>
  <c r="D96" i="68"/>
  <c r="D48" i="67"/>
  <c r="D70" i="67" s="1"/>
  <c r="E80" i="51"/>
  <c r="E256" i="60"/>
  <c r="E94" i="60"/>
  <c r="E97" i="60"/>
  <c r="E93" i="60"/>
  <c r="E95" i="60"/>
  <c r="D257" i="65"/>
  <c r="D96" i="65"/>
  <c r="D97" i="65" s="1"/>
  <c r="D78" i="67"/>
  <c r="D85" i="67" s="1"/>
  <c r="D256" i="66"/>
  <c r="D97" i="66"/>
  <c r="D94" i="66"/>
  <c r="D95" i="66"/>
  <c r="F48" i="63"/>
  <c r="E70" i="63" s="1"/>
  <c r="E72" i="63" s="1"/>
  <c r="E256" i="55"/>
  <c r="E97" i="55"/>
  <c r="F48" i="45"/>
  <c r="E70" i="45" s="1"/>
  <c r="E72" i="45" s="1"/>
  <c r="E72" i="65"/>
  <c r="D256" i="60"/>
  <c r="F47" i="47"/>
  <c r="E69" i="47"/>
  <c r="E84" i="47"/>
  <c r="F45" i="47"/>
  <c r="F40" i="47"/>
  <c r="F46" i="47"/>
  <c r="F43" i="47"/>
  <c r="F42" i="47"/>
  <c r="F41" i="47"/>
  <c r="F44" i="47"/>
  <c r="F48" i="67"/>
  <c r="E70" i="67" s="1"/>
  <c r="E72" i="67" s="1"/>
  <c r="E83" i="47"/>
  <c r="E85" i="47" s="1"/>
  <c r="E72" i="62"/>
  <c r="D84" i="58"/>
  <c r="D85" i="58" s="1"/>
  <c r="D69" i="58"/>
  <c r="D72" i="58" s="1"/>
  <c r="E83" i="59"/>
  <c r="E85" i="59" s="1"/>
  <c r="E144" i="12"/>
  <c r="E144" i="10"/>
  <c r="E103" i="39"/>
  <c r="E104" i="39" s="1"/>
  <c r="E109" i="39" s="1"/>
  <c r="D21" i="39"/>
  <c r="D31" i="39"/>
  <c r="D22" i="39"/>
  <c r="D30" i="39"/>
  <c r="E62" i="36"/>
  <c r="E71" i="36" s="1"/>
  <c r="E103" i="33"/>
  <c r="E104" i="33" s="1"/>
  <c r="E109" i="33" s="1"/>
  <c r="D82" i="32"/>
  <c r="E20" i="31"/>
  <c r="D30" i="31"/>
  <c r="D22" i="31"/>
  <c r="D23" i="31" s="1"/>
  <c r="D83" i="31" s="1"/>
  <c r="D92" i="31"/>
  <c r="D31" i="30"/>
  <c r="E92" i="29"/>
  <c r="E22" i="29"/>
  <c r="E23" i="29" s="1"/>
  <c r="E62" i="28"/>
  <c r="E71" i="28" s="1"/>
  <c r="D21" i="26"/>
  <c r="D30" i="26" s="1"/>
  <c r="E22" i="27"/>
  <c r="E19" i="27"/>
  <c r="E21" i="27" s="1"/>
  <c r="E20" i="27"/>
  <c r="D21" i="23"/>
  <c r="D30" i="23" s="1"/>
  <c r="D44" i="23" s="1"/>
  <c r="E103" i="23"/>
  <c r="E104" i="23" s="1"/>
  <c r="E109" i="23" s="1"/>
  <c r="E19" i="23"/>
  <c r="E21" i="23" s="1"/>
  <c r="E23" i="23" s="1"/>
  <c r="E20" i="23"/>
  <c r="D92" i="22"/>
  <c r="D22" i="22"/>
  <c r="D23" i="22" s="1"/>
  <c r="D31" i="22"/>
  <c r="D30" i="22"/>
  <c r="D31" i="21"/>
  <c r="E30" i="21"/>
  <c r="D30" i="21"/>
  <c r="D46" i="21" s="1"/>
  <c r="E22" i="21"/>
  <c r="E23" i="21" s="1"/>
  <c r="D22" i="21"/>
  <c r="D23" i="21" s="1"/>
  <c r="D92" i="20"/>
  <c r="D22" i="20"/>
  <c r="D23" i="20" s="1"/>
  <c r="D82" i="20"/>
  <c r="D30" i="20"/>
  <c r="D19" i="19"/>
  <c r="D21" i="19" s="1"/>
  <c r="D62" i="19"/>
  <c r="D71" i="19" s="1"/>
  <c r="D20" i="19"/>
  <c r="D22" i="16"/>
  <c r="D23" i="16" s="1"/>
  <c r="D255" i="16" s="1"/>
  <c r="D45" i="16"/>
  <c r="D41" i="16"/>
  <c r="D92" i="16"/>
  <c r="D31" i="16"/>
  <c r="D82" i="16"/>
  <c r="D30" i="16"/>
  <c r="D47" i="16" s="1"/>
  <c r="D82" i="17"/>
  <c r="E20" i="13"/>
  <c r="D92" i="13"/>
  <c r="D31" i="13"/>
  <c r="E142" i="12"/>
  <c r="E143" i="12"/>
  <c r="E142" i="10"/>
  <c r="D46" i="40"/>
  <c r="D41" i="40"/>
  <c r="D42" i="40"/>
  <c r="D43" i="40"/>
  <c r="D45" i="40"/>
  <c r="D40" i="40"/>
  <c r="D47" i="40"/>
  <c r="D32" i="40"/>
  <c r="D44" i="40"/>
  <c r="D78" i="40"/>
  <c r="D83" i="40"/>
  <c r="D79" i="40"/>
  <c r="D80" i="40" s="1"/>
  <c r="D255" i="40"/>
  <c r="D81" i="40"/>
  <c r="E19" i="40"/>
  <c r="E20" i="40"/>
  <c r="E62" i="39"/>
  <c r="E71" i="39" s="1"/>
  <c r="E19" i="39"/>
  <c r="E20" i="38"/>
  <c r="E103" i="38"/>
  <c r="E104" i="38" s="1"/>
  <c r="E109" i="38" s="1"/>
  <c r="D46" i="38"/>
  <c r="D41" i="38"/>
  <c r="D45" i="38"/>
  <c r="D40" i="38"/>
  <c r="D47" i="38"/>
  <c r="D44" i="38"/>
  <c r="E19" i="38"/>
  <c r="D83" i="37"/>
  <c r="D79" i="37"/>
  <c r="D80" i="37" s="1"/>
  <c r="D255" i="37"/>
  <c r="D81" i="37"/>
  <c r="E19" i="37"/>
  <c r="D46" i="37"/>
  <c r="D41" i="37"/>
  <c r="D43" i="37"/>
  <c r="D42" i="37"/>
  <c r="D45" i="37"/>
  <c r="D40" i="37"/>
  <c r="D47" i="37"/>
  <c r="D32" i="37"/>
  <c r="D78" i="37" s="1"/>
  <c r="D44" i="37"/>
  <c r="E20" i="37"/>
  <c r="E62" i="37"/>
  <c r="E71" i="37" s="1"/>
  <c r="E103" i="37"/>
  <c r="E104" i="37" s="1"/>
  <c r="E109" i="37" s="1"/>
  <c r="E19" i="36"/>
  <c r="D21" i="36"/>
  <c r="D82" i="36" s="1"/>
  <c r="E103" i="36"/>
  <c r="E104" i="36" s="1"/>
  <c r="E109" i="36" s="1"/>
  <c r="E22" i="35"/>
  <c r="E23" i="35" s="1"/>
  <c r="D255" i="35"/>
  <c r="D81" i="35"/>
  <c r="D83" i="35"/>
  <c r="D79" i="35"/>
  <c r="D80" i="35" s="1"/>
  <c r="D78" i="35"/>
  <c r="E21" i="35"/>
  <c r="E92" i="35" s="1"/>
  <c r="E82" i="35"/>
  <c r="D46" i="35"/>
  <c r="D41" i="35"/>
  <c r="D32" i="35"/>
  <c r="D43" i="35"/>
  <c r="D47" i="35"/>
  <c r="D44" i="35"/>
  <c r="D45" i="35"/>
  <c r="D40" i="35"/>
  <c r="D42" i="35"/>
  <c r="E30" i="35"/>
  <c r="D83" i="34"/>
  <c r="D79" i="34"/>
  <c r="D80" i="34" s="1"/>
  <c r="D255" i="34"/>
  <c r="D81" i="34"/>
  <c r="E103" i="34"/>
  <c r="E104" i="34" s="1"/>
  <c r="E109" i="34" s="1"/>
  <c r="D46" i="34"/>
  <c r="D41" i="34"/>
  <c r="D43" i="34"/>
  <c r="D42" i="34"/>
  <c r="D45" i="34"/>
  <c r="D40" i="34"/>
  <c r="D47" i="34"/>
  <c r="D32" i="34"/>
  <c r="D44" i="34"/>
  <c r="E20" i="34"/>
  <c r="E62" i="34"/>
  <c r="E71" i="34" s="1"/>
  <c r="D83" i="33"/>
  <c r="D79" i="33"/>
  <c r="D80" i="33" s="1"/>
  <c r="D255" i="33"/>
  <c r="D81" i="33"/>
  <c r="D46" i="33"/>
  <c r="D41" i="33"/>
  <c r="D42" i="33"/>
  <c r="D43" i="33"/>
  <c r="D45" i="33"/>
  <c r="D40" i="33"/>
  <c r="D47" i="33"/>
  <c r="D32" i="33"/>
  <c r="D78" i="33" s="1"/>
  <c r="D44" i="33"/>
  <c r="E19" i="33"/>
  <c r="E92" i="32"/>
  <c r="D30" i="32"/>
  <c r="E82" i="32"/>
  <c r="E30" i="32"/>
  <c r="D22" i="32"/>
  <c r="D23" i="32" s="1"/>
  <c r="E31" i="32"/>
  <c r="E23" i="32"/>
  <c r="E22" i="32"/>
  <c r="D79" i="31"/>
  <c r="D80" i="31" s="1"/>
  <c r="D255" i="31"/>
  <c r="D81" i="31"/>
  <c r="D46" i="31"/>
  <c r="D41" i="31"/>
  <c r="D43" i="31"/>
  <c r="D42" i="31"/>
  <c r="D45" i="31"/>
  <c r="D40" i="31"/>
  <c r="D47" i="31"/>
  <c r="D32" i="31"/>
  <c r="D78" i="31" s="1"/>
  <c r="D44" i="31"/>
  <c r="E19" i="31"/>
  <c r="E31" i="30"/>
  <c r="D23" i="30"/>
  <c r="E22" i="30"/>
  <c r="E21" i="30"/>
  <c r="E92" i="30" s="1"/>
  <c r="E30" i="30"/>
  <c r="D92" i="30"/>
  <c r="D30" i="30"/>
  <c r="D82" i="30"/>
  <c r="D255" i="29"/>
  <c r="D81" i="29"/>
  <c r="D83" i="29"/>
  <c r="D79" i="29"/>
  <c r="D80" i="29" s="1"/>
  <c r="D47" i="29"/>
  <c r="D32" i="29"/>
  <c r="D78" i="29" s="1"/>
  <c r="D46" i="29"/>
  <c r="D41" i="29"/>
  <c r="D44" i="29"/>
  <c r="D43" i="29"/>
  <c r="D45" i="29"/>
  <c r="D40" i="29"/>
  <c r="D42" i="29"/>
  <c r="E31" i="29"/>
  <c r="E32" i="29" s="1"/>
  <c r="E78" i="29" s="1"/>
  <c r="E79" i="29"/>
  <c r="E80" i="29" s="1"/>
  <c r="E81" i="29"/>
  <c r="E255" i="29"/>
  <c r="D81" i="28"/>
  <c r="D83" i="28"/>
  <c r="D79" i="28"/>
  <c r="D80" i="28" s="1"/>
  <c r="D255" i="28"/>
  <c r="D44" i="28"/>
  <c r="D46" i="28"/>
  <c r="D41" i="28"/>
  <c r="D43" i="28"/>
  <c r="D42" i="28"/>
  <c r="D45" i="28"/>
  <c r="D40" i="28"/>
  <c r="D47" i="28"/>
  <c r="D32" i="28"/>
  <c r="D78" i="28" s="1"/>
  <c r="E19" i="28"/>
  <c r="E20" i="28"/>
  <c r="E82" i="27"/>
  <c r="E23" i="27"/>
  <c r="E103" i="27"/>
  <c r="E104" i="27" s="1"/>
  <c r="E109" i="27" s="1"/>
  <c r="E30" i="27"/>
  <c r="E32" i="27" s="1"/>
  <c r="D21" i="27"/>
  <c r="D31" i="27" s="1"/>
  <c r="E31" i="27"/>
  <c r="E62" i="26"/>
  <c r="E71" i="26" s="1"/>
  <c r="E20" i="26"/>
  <c r="E19" i="26"/>
  <c r="E31" i="25"/>
  <c r="D83" i="25"/>
  <c r="D79" i="25"/>
  <c r="D80" i="25" s="1"/>
  <c r="D255" i="25"/>
  <c r="D81" i="25"/>
  <c r="E21" i="25"/>
  <c r="D43" i="25"/>
  <c r="D45" i="25"/>
  <c r="D40" i="25"/>
  <c r="D47" i="25"/>
  <c r="D46" i="25"/>
  <c r="D32" i="25"/>
  <c r="D78" i="25" s="1"/>
  <c r="D44" i="25"/>
  <c r="D41" i="25"/>
  <c r="D42" i="25"/>
  <c r="E82" i="23"/>
  <c r="D31" i="24"/>
  <c r="E30" i="23"/>
  <c r="D31" i="23"/>
  <c r="E22" i="23"/>
  <c r="D22" i="23"/>
  <c r="D23" i="23" s="1"/>
  <c r="D46" i="23"/>
  <c r="D43" i="23"/>
  <c r="D40" i="23"/>
  <c r="D47" i="23"/>
  <c r="D42" i="23"/>
  <c r="E21" i="24"/>
  <c r="E92" i="24" s="1"/>
  <c r="E92" i="23"/>
  <c r="D92" i="23"/>
  <c r="E62" i="23"/>
  <c r="E71" i="23" s="1"/>
  <c r="D82" i="23"/>
  <c r="E62" i="22"/>
  <c r="E71" i="22" s="1"/>
  <c r="E20" i="22"/>
  <c r="E21" i="22" s="1"/>
  <c r="E103" i="22"/>
  <c r="E104" i="22" s="1"/>
  <c r="E109" i="22" s="1"/>
  <c r="D45" i="21"/>
  <c r="D44" i="21"/>
  <c r="E31" i="21"/>
  <c r="D92" i="21"/>
  <c r="D83" i="20"/>
  <c r="D79" i="20"/>
  <c r="D80" i="20" s="1"/>
  <c r="D255" i="20"/>
  <c r="D81" i="20"/>
  <c r="E19" i="20"/>
  <c r="E21" i="20" s="1"/>
  <c r="D46" i="20"/>
  <c r="D41" i="20"/>
  <c r="D44" i="20"/>
  <c r="D43" i="20"/>
  <c r="D32" i="20"/>
  <c r="D78" i="20" s="1"/>
  <c r="D45" i="20"/>
  <c r="D40" i="20"/>
  <c r="D47" i="20"/>
  <c r="D42" i="20"/>
  <c r="D30" i="19"/>
  <c r="E21" i="19"/>
  <c r="E31" i="19" s="1"/>
  <c r="D103" i="19"/>
  <c r="D104" i="19" s="1"/>
  <c r="D109" i="19" s="1"/>
  <c r="D82" i="19"/>
  <c r="E21" i="18"/>
  <c r="E92" i="18" s="1"/>
  <c r="D23" i="18"/>
  <c r="D22" i="18"/>
  <c r="D30" i="18"/>
  <c r="D46" i="17"/>
  <c r="D41" i="17"/>
  <c r="D43" i="17"/>
  <c r="D45" i="17"/>
  <c r="D40" i="17"/>
  <c r="D47" i="17"/>
  <c r="D44" i="17"/>
  <c r="D42" i="17"/>
  <c r="D31" i="17"/>
  <c r="D32" i="17" s="1"/>
  <c r="E21" i="17"/>
  <c r="E30" i="17" s="1"/>
  <c r="D22" i="17"/>
  <c r="D23" i="17" s="1"/>
  <c r="D92" i="17"/>
  <c r="E21" i="16"/>
  <c r="E82" i="16" s="1"/>
  <c r="D81" i="16"/>
  <c r="D255" i="15"/>
  <c r="D81" i="15"/>
  <c r="D83" i="15"/>
  <c r="D79" i="15"/>
  <c r="D80" i="15" s="1"/>
  <c r="D78" i="15"/>
  <c r="E21" i="15"/>
  <c r="E22" i="15"/>
  <c r="E31" i="15"/>
  <c r="E23" i="15"/>
  <c r="D46" i="15"/>
  <c r="D41" i="15"/>
  <c r="D44" i="15"/>
  <c r="D43" i="15"/>
  <c r="D45" i="15"/>
  <c r="D40" i="15"/>
  <c r="D47" i="15"/>
  <c r="D32" i="15"/>
  <c r="D42" i="15"/>
  <c r="D92" i="15"/>
  <c r="D82" i="15"/>
  <c r="E82" i="15"/>
  <c r="E79" i="14"/>
  <c r="E80" i="14" s="1"/>
  <c r="E83" i="14"/>
  <c r="E78" i="14"/>
  <c r="E85" i="14" s="1"/>
  <c r="E257" i="14" s="1"/>
  <c r="E255" i="14"/>
  <c r="E81" i="14"/>
  <c r="D83" i="14"/>
  <c r="D79" i="14"/>
  <c r="D80" i="14" s="1"/>
  <c r="D255" i="14"/>
  <c r="D81" i="14"/>
  <c r="E84" i="14"/>
  <c r="F43" i="14"/>
  <c r="F45" i="14"/>
  <c r="F40" i="14"/>
  <c r="F48" i="14" s="1"/>
  <c r="E70" i="14" s="1"/>
  <c r="F41" i="14"/>
  <c r="F47" i="14"/>
  <c r="E69" i="14"/>
  <c r="F46" i="14"/>
  <c r="F42" i="14"/>
  <c r="F44" i="14"/>
  <c r="D46" i="14"/>
  <c r="D41" i="14"/>
  <c r="D43" i="14"/>
  <c r="D44" i="14"/>
  <c r="D47" i="14"/>
  <c r="D32" i="14"/>
  <c r="D45" i="14"/>
  <c r="D40" i="14"/>
  <c r="D42" i="14"/>
  <c r="D79" i="13"/>
  <c r="D80" i="13" s="1"/>
  <c r="E19" i="13"/>
  <c r="D43" i="13"/>
  <c r="D45" i="13"/>
  <c r="D40" i="13"/>
  <c r="D44" i="13"/>
  <c r="D47" i="13"/>
  <c r="D32" i="13"/>
  <c r="D46" i="13"/>
  <c r="D41" i="13"/>
  <c r="D42" i="13"/>
  <c r="E62" i="13"/>
  <c r="E71" i="13" s="1"/>
  <c r="D17" i="12"/>
  <c r="D20" i="12"/>
  <c r="D103" i="12"/>
  <c r="D104" i="12" s="1"/>
  <c r="D109" i="12" s="1"/>
  <c r="D56" i="12"/>
  <c r="D60" i="12"/>
  <c r="D19" i="12"/>
  <c r="D248" i="12"/>
  <c r="D225" i="12"/>
  <c r="E7" i="12"/>
  <c r="E16" i="12" s="1"/>
  <c r="F225" i="12"/>
  <c r="D225" i="10"/>
  <c r="D248" i="10"/>
  <c r="D17" i="10"/>
  <c r="D103" i="10"/>
  <c r="D104" i="10" s="1"/>
  <c r="D109" i="10" s="1"/>
  <c r="D56" i="10"/>
  <c r="D20" i="10"/>
  <c r="D60" i="10"/>
  <c r="D19" i="10"/>
  <c r="E7" i="10"/>
  <c r="E16" i="10" s="1"/>
  <c r="F225" i="10"/>
  <c r="E94" i="97" l="1"/>
  <c r="E93" i="97"/>
  <c r="E98" i="97" s="1"/>
  <c r="E108" i="97" s="1"/>
  <c r="E110" i="97" s="1"/>
  <c r="E258" i="97" s="1"/>
  <c r="E260" i="97" s="1"/>
  <c r="D98" i="87"/>
  <c r="D108" i="87" s="1"/>
  <c r="D110" i="87" s="1"/>
  <c r="D258" i="87" s="1"/>
  <c r="D260" i="87" s="1"/>
  <c r="E223" i="87" s="1"/>
  <c r="E94" i="86"/>
  <c r="D97" i="85"/>
  <c r="E98" i="81"/>
  <c r="E108" i="81" s="1"/>
  <c r="E110" i="81" s="1"/>
  <c r="E258" i="81" s="1"/>
  <c r="D95" i="59"/>
  <c r="E98" i="100"/>
  <c r="E108" i="100" s="1"/>
  <c r="E110" i="100" s="1"/>
  <c r="E258" i="100" s="1"/>
  <c r="D95" i="75"/>
  <c r="D97" i="59"/>
  <c r="E93" i="66"/>
  <c r="D98" i="44"/>
  <c r="D108" i="44" s="1"/>
  <c r="D110" i="44" s="1"/>
  <c r="D258" i="44" s="1"/>
  <c r="D260" i="44" s="1"/>
  <c r="E153" i="10"/>
  <c r="E115" i="10" s="1"/>
  <c r="E119" i="10" s="1"/>
  <c r="E259" i="10" s="1"/>
  <c r="E98" i="91"/>
  <c r="E108" i="91" s="1"/>
  <c r="E110" i="91" s="1"/>
  <c r="E258" i="91" s="1"/>
  <c r="E260" i="91" s="1"/>
  <c r="G223" i="91" s="1"/>
  <c r="D97" i="84"/>
  <c r="D95" i="61"/>
  <c r="D94" i="42"/>
  <c r="E94" i="55"/>
  <c r="D93" i="61"/>
  <c r="E93" i="48"/>
  <c r="E94" i="48"/>
  <c r="E98" i="48" s="1"/>
  <c r="E108" i="48" s="1"/>
  <c r="E110" i="48" s="1"/>
  <c r="E258" i="48" s="1"/>
  <c r="E260" i="48" s="1"/>
  <c r="D98" i="46"/>
  <c r="D108" i="46" s="1"/>
  <c r="D110" i="46" s="1"/>
  <c r="D258" i="46" s="1"/>
  <c r="D260" i="46" s="1"/>
  <c r="E223" i="46" s="1"/>
  <c r="D94" i="61"/>
  <c r="E98" i="60"/>
  <c r="E108" i="60" s="1"/>
  <c r="E110" i="60" s="1"/>
  <c r="E258" i="60" s="1"/>
  <c r="E260" i="60" s="1"/>
  <c r="D94" i="59"/>
  <c r="E98" i="58"/>
  <c r="E108" i="58" s="1"/>
  <c r="E110" i="58" s="1"/>
  <c r="E258" i="58" s="1"/>
  <c r="E260" i="58" s="1"/>
  <c r="G223" i="58" s="1"/>
  <c r="E93" i="55"/>
  <c r="E97" i="54"/>
  <c r="D95" i="52"/>
  <c r="D98" i="49"/>
  <c r="D108" i="49" s="1"/>
  <c r="D110" i="49" s="1"/>
  <c r="D258" i="49" s="1"/>
  <c r="D260" i="49" s="1"/>
  <c r="E223" i="49" s="1"/>
  <c r="D98" i="48"/>
  <c r="D108" i="48" s="1"/>
  <c r="D110" i="48" s="1"/>
  <c r="D258" i="48" s="1"/>
  <c r="D260" i="48" s="1"/>
  <c r="E223" i="48" s="1"/>
  <c r="D97" i="42"/>
  <c r="D95" i="42"/>
  <c r="D260" i="41"/>
  <c r="E223" i="41" s="1"/>
  <c r="I39" i="104"/>
  <c r="J39" i="104" s="1"/>
  <c r="D98" i="101"/>
  <c r="D108" i="101" s="1"/>
  <c r="D110" i="101" s="1"/>
  <c r="D258" i="101" s="1"/>
  <c r="D260" i="101" s="1"/>
  <c r="E223" i="101" s="1"/>
  <c r="D94" i="96"/>
  <c r="D97" i="96"/>
  <c r="D98" i="88"/>
  <c r="D108" i="88" s="1"/>
  <c r="D110" i="88" s="1"/>
  <c r="D258" i="88" s="1"/>
  <c r="D260" i="88" s="1"/>
  <c r="E225" i="76"/>
  <c r="C237" i="76" s="1"/>
  <c r="C238" i="76" s="1"/>
  <c r="D95" i="96"/>
  <c r="D93" i="85"/>
  <c r="D94" i="85"/>
  <c r="D93" i="84"/>
  <c r="D256" i="84"/>
  <c r="D94" i="84"/>
  <c r="D95" i="84"/>
  <c r="D84" i="81"/>
  <c r="D85" i="81" s="1"/>
  <c r="D48" i="63"/>
  <c r="D70" i="63" s="1"/>
  <c r="D97" i="52"/>
  <c r="D94" i="52"/>
  <c r="D97" i="43"/>
  <c r="D43" i="38"/>
  <c r="D48" i="38" s="1"/>
  <c r="D70" i="38" s="1"/>
  <c r="D32" i="38"/>
  <c r="D42" i="38"/>
  <c r="D82" i="29"/>
  <c r="D31" i="26"/>
  <c r="D32" i="21"/>
  <c r="D31" i="19"/>
  <c r="G223" i="93"/>
  <c r="D257" i="94"/>
  <c r="D96" i="94"/>
  <c r="D95" i="94" s="1"/>
  <c r="E256" i="89"/>
  <c r="D257" i="78"/>
  <c r="D96" i="78"/>
  <c r="D95" i="78" s="1"/>
  <c r="E257" i="73"/>
  <c r="E96" i="73"/>
  <c r="E94" i="73" s="1"/>
  <c r="E256" i="94"/>
  <c r="D257" i="74"/>
  <c r="D96" i="74"/>
  <c r="D95" i="74" s="1"/>
  <c r="D257" i="92"/>
  <c r="D96" i="92"/>
  <c r="D95" i="92" s="1"/>
  <c r="E257" i="77"/>
  <c r="E96" i="77"/>
  <c r="E256" i="90"/>
  <c r="D257" i="97"/>
  <c r="D96" i="97"/>
  <c r="D97" i="97" s="1"/>
  <c r="D85" i="79"/>
  <c r="F48" i="88"/>
  <c r="E70" i="88" s="1"/>
  <c r="E257" i="94"/>
  <c r="E96" i="94"/>
  <c r="E97" i="94" s="1"/>
  <c r="E257" i="83"/>
  <c r="E96" i="83"/>
  <c r="E84" i="75"/>
  <c r="F43" i="75"/>
  <c r="F45" i="75"/>
  <c r="F40" i="75"/>
  <c r="F44" i="75"/>
  <c r="F46" i="75"/>
  <c r="E69" i="75"/>
  <c r="F41" i="75"/>
  <c r="F47" i="75"/>
  <c r="F42" i="75"/>
  <c r="D256" i="77"/>
  <c r="D94" i="77"/>
  <c r="D95" i="77"/>
  <c r="D97" i="77"/>
  <c r="D93" i="77"/>
  <c r="E83" i="75"/>
  <c r="E257" i="88"/>
  <c r="E96" i="88"/>
  <c r="E84" i="95"/>
  <c r="D48" i="89"/>
  <c r="D70" i="89" s="1"/>
  <c r="G223" i="82"/>
  <c r="E98" i="84"/>
  <c r="E108" i="84" s="1"/>
  <c r="E110" i="84" s="1"/>
  <c r="E258" i="84" s="1"/>
  <c r="E260" i="84" s="1"/>
  <c r="E72" i="76"/>
  <c r="E93" i="86"/>
  <c r="E257" i="102"/>
  <c r="E96" i="102"/>
  <c r="E257" i="79"/>
  <c r="E96" i="79"/>
  <c r="E97" i="79" s="1"/>
  <c r="E93" i="87"/>
  <c r="D85" i="90"/>
  <c r="E97" i="103"/>
  <c r="D257" i="91"/>
  <c r="D96" i="91"/>
  <c r="D93" i="91" s="1"/>
  <c r="D256" i="92"/>
  <c r="D256" i="78"/>
  <c r="D256" i="82"/>
  <c r="D97" i="82"/>
  <c r="D95" i="82"/>
  <c r="D93" i="82"/>
  <c r="D94" i="82"/>
  <c r="D94" i="95"/>
  <c r="D97" i="95"/>
  <c r="D95" i="95"/>
  <c r="D93" i="95"/>
  <c r="D94" i="75"/>
  <c r="D72" i="81"/>
  <c r="E97" i="74"/>
  <c r="E97" i="86"/>
  <c r="E257" i="76"/>
  <c r="E96" i="76"/>
  <c r="E94" i="103"/>
  <c r="E98" i="103" s="1"/>
  <c r="E108" i="103" s="1"/>
  <c r="E110" i="103" s="1"/>
  <c r="E258" i="103" s="1"/>
  <c r="E260" i="103" s="1"/>
  <c r="D257" i="86"/>
  <c r="D96" i="86"/>
  <c r="E72" i="77"/>
  <c r="E97" i="87"/>
  <c r="D72" i="99"/>
  <c r="E256" i="99"/>
  <c r="E97" i="99"/>
  <c r="E93" i="99"/>
  <c r="E94" i="99"/>
  <c r="E95" i="99"/>
  <c r="E95" i="103"/>
  <c r="D256" i="94"/>
  <c r="E256" i="92"/>
  <c r="E94" i="92"/>
  <c r="D48" i="79"/>
  <c r="D70" i="79" s="1"/>
  <c r="F48" i="76"/>
  <c r="E70" i="76" s="1"/>
  <c r="E94" i="74"/>
  <c r="E98" i="101"/>
  <c r="E108" i="101" s="1"/>
  <c r="E110" i="101" s="1"/>
  <c r="E258" i="101" s="1"/>
  <c r="E260" i="101" s="1"/>
  <c r="E94" i="80"/>
  <c r="E257" i="78"/>
  <c r="E96" i="78"/>
  <c r="E93" i="78" s="1"/>
  <c r="E94" i="87"/>
  <c r="D256" i="90"/>
  <c r="D256" i="97"/>
  <c r="D93" i="97"/>
  <c r="E95" i="98"/>
  <c r="E224" i="102"/>
  <c r="E242" i="102" s="1"/>
  <c r="E85" i="95"/>
  <c r="E223" i="103"/>
  <c r="D97" i="75"/>
  <c r="E95" i="74"/>
  <c r="E97" i="80"/>
  <c r="D84" i="89"/>
  <c r="D69" i="89"/>
  <c r="D78" i="89"/>
  <c r="D256" i="74"/>
  <c r="D93" i="74"/>
  <c r="F48" i="102"/>
  <c r="E70" i="102" s="1"/>
  <c r="E72" i="102" s="1"/>
  <c r="D256" i="91"/>
  <c r="E256" i="79"/>
  <c r="E97" i="98"/>
  <c r="E256" i="96"/>
  <c r="E97" i="96"/>
  <c r="E94" i="96"/>
  <c r="E93" i="96"/>
  <c r="E95" i="96"/>
  <c r="E260" i="100"/>
  <c r="E72" i="88"/>
  <c r="D256" i="93"/>
  <c r="D94" i="93"/>
  <c r="D97" i="93"/>
  <c r="D95" i="93"/>
  <c r="D93" i="93"/>
  <c r="D256" i="73"/>
  <c r="D97" i="73"/>
  <c r="D93" i="73"/>
  <c r="D94" i="73"/>
  <c r="D95" i="73"/>
  <c r="D84" i="79"/>
  <c r="D69" i="79"/>
  <c r="D72" i="79" s="1"/>
  <c r="D98" i="100"/>
  <c r="D108" i="100" s="1"/>
  <c r="D110" i="100" s="1"/>
  <c r="D258" i="100" s="1"/>
  <c r="D260" i="100" s="1"/>
  <c r="D256" i="83"/>
  <c r="D94" i="83"/>
  <c r="D93" i="83"/>
  <c r="D95" i="83"/>
  <c r="D97" i="83"/>
  <c r="E98" i="85"/>
  <c r="E108" i="85" s="1"/>
  <c r="E110" i="85" s="1"/>
  <c r="E258" i="85" s="1"/>
  <c r="E260" i="85" s="1"/>
  <c r="E93" i="80"/>
  <c r="E257" i="89"/>
  <c r="E96" i="89"/>
  <c r="E93" i="89" s="1"/>
  <c r="D257" i="99"/>
  <c r="D96" i="99"/>
  <c r="D257" i="98"/>
  <c r="D96" i="98"/>
  <c r="D97" i="98" s="1"/>
  <c r="E256" i="78"/>
  <c r="E257" i="90"/>
  <c r="E96" i="90"/>
  <c r="E93" i="90" s="1"/>
  <c r="E257" i="92"/>
  <c r="E96" i="92"/>
  <c r="E97" i="92" s="1"/>
  <c r="E72" i="95"/>
  <c r="D98" i="80"/>
  <c r="D108" i="80" s="1"/>
  <c r="D110" i="80" s="1"/>
  <c r="D258" i="80" s="1"/>
  <c r="D260" i="80" s="1"/>
  <c r="F48" i="83"/>
  <c r="E70" i="83" s="1"/>
  <c r="E72" i="83" s="1"/>
  <c r="E260" i="81"/>
  <c r="E78" i="75"/>
  <c r="E85" i="75" s="1"/>
  <c r="D257" i="58"/>
  <c r="D96" i="58"/>
  <c r="D94" i="58" s="1"/>
  <c r="E256" i="45"/>
  <c r="E257" i="47"/>
  <c r="E96" i="47"/>
  <c r="E256" i="67"/>
  <c r="E256" i="57"/>
  <c r="E97" i="57"/>
  <c r="E93" i="57"/>
  <c r="E95" i="57"/>
  <c r="E94" i="57"/>
  <c r="E85" i="51"/>
  <c r="E256" i="70"/>
  <c r="E93" i="70"/>
  <c r="E97" i="70"/>
  <c r="E95" i="70"/>
  <c r="E94" i="70"/>
  <c r="E257" i="63"/>
  <c r="E96" i="63"/>
  <c r="E97" i="63" s="1"/>
  <c r="E223" i="62"/>
  <c r="D257" i="45"/>
  <c r="D96" i="45"/>
  <c r="E257" i="65"/>
  <c r="E96" i="65"/>
  <c r="E94" i="65" s="1"/>
  <c r="E257" i="59"/>
  <c r="E96" i="59"/>
  <c r="E256" i="63"/>
  <c r="D257" i="57"/>
  <c r="D96" i="57"/>
  <c r="D93" i="57" s="1"/>
  <c r="E256" i="68"/>
  <c r="D257" i="53"/>
  <c r="D96" i="53"/>
  <c r="D97" i="53" s="1"/>
  <c r="E97" i="66"/>
  <c r="E98" i="71"/>
  <c r="E108" i="71" s="1"/>
  <c r="E110" i="71" s="1"/>
  <c r="E258" i="71" s="1"/>
  <c r="E260" i="71" s="1"/>
  <c r="E93" i="69"/>
  <c r="E98" i="44"/>
  <c r="E108" i="44" s="1"/>
  <c r="E110" i="44" s="1"/>
  <c r="E258" i="44" s="1"/>
  <c r="D97" i="47"/>
  <c r="D84" i="63"/>
  <c r="D85" i="63" s="1"/>
  <c r="D69" i="63"/>
  <c r="D94" i="43"/>
  <c r="E94" i="66"/>
  <c r="E93" i="50"/>
  <c r="E94" i="52"/>
  <c r="E97" i="69"/>
  <c r="E95" i="56"/>
  <c r="D256" i="58"/>
  <c r="E256" i="62"/>
  <c r="D257" i="71"/>
  <c r="D96" i="71"/>
  <c r="D94" i="71" s="1"/>
  <c r="D95" i="71"/>
  <c r="D94" i="65"/>
  <c r="D256" i="53"/>
  <c r="D93" i="51"/>
  <c r="D95" i="51"/>
  <c r="D97" i="51"/>
  <c r="D94" i="51"/>
  <c r="E257" i="67"/>
  <c r="E96" i="67"/>
  <c r="E95" i="67" s="1"/>
  <c r="E98" i="42"/>
  <c r="E108" i="42" s="1"/>
  <c r="E110" i="42" s="1"/>
  <c r="E258" i="42" s="1"/>
  <c r="E260" i="42" s="1"/>
  <c r="D93" i="43"/>
  <c r="E72" i="49"/>
  <c r="E94" i="50"/>
  <c r="D98" i="64"/>
  <c r="D108" i="64" s="1"/>
  <c r="D110" i="64" s="1"/>
  <c r="D258" i="64" s="1"/>
  <c r="D260" i="64" s="1"/>
  <c r="E95" i="43"/>
  <c r="E93" i="52"/>
  <c r="E95" i="69"/>
  <c r="E93" i="56"/>
  <c r="D256" i="55"/>
  <c r="D95" i="55"/>
  <c r="D94" i="55"/>
  <c r="D97" i="55"/>
  <c r="D93" i="55"/>
  <c r="D257" i="67"/>
  <c r="D96" i="67"/>
  <c r="E84" i="51"/>
  <c r="E257" i="68"/>
  <c r="E96" i="68"/>
  <c r="E97" i="68" s="1"/>
  <c r="D95" i="65"/>
  <c r="D95" i="43"/>
  <c r="E97" i="50"/>
  <c r="D256" i="50"/>
  <c r="D94" i="50"/>
  <c r="D95" i="50"/>
  <c r="D93" i="50"/>
  <c r="D97" i="50"/>
  <c r="E93" i="43"/>
  <c r="E97" i="52"/>
  <c r="E260" i="44"/>
  <c r="E97" i="56"/>
  <c r="F48" i="47"/>
  <c r="E70" i="47" s="1"/>
  <c r="E72" i="47" s="1"/>
  <c r="E257" i="45"/>
  <c r="E96" i="45"/>
  <c r="E93" i="45" s="1"/>
  <c r="D93" i="65"/>
  <c r="D72" i="45"/>
  <c r="E93" i="54"/>
  <c r="D256" i="54"/>
  <c r="D94" i="54"/>
  <c r="D93" i="54"/>
  <c r="D95" i="54"/>
  <c r="D97" i="54"/>
  <c r="D72" i="67"/>
  <c r="E257" i="49"/>
  <c r="E96" i="49"/>
  <c r="D95" i="47"/>
  <c r="E94" i="43"/>
  <c r="D257" i="56"/>
  <c r="D96" i="56"/>
  <c r="D95" i="56" s="1"/>
  <c r="E257" i="62"/>
  <c r="E96" i="62"/>
  <c r="E97" i="62" s="1"/>
  <c r="E95" i="54"/>
  <c r="D98" i="69"/>
  <c r="D108" i="69" s="1"/>
  <c r="D110" i="69" s="1"/>
  <c r="D258" i="69" s="1"/>
  <c r="D260" i="69" s="1"/>
  <c r="D93" i="47"/>
  <c r="D72" i="70"/>
  <c r="E98" i="64"/>
  <c r="E108" i="64" s="1"/>
  <c r="E110" i="64" s="1"/>
  <c r="E258" i="64" s="1"/>
  <c r="E260" i="64" s="1"/>
  <c r="E257" i="53"/>
  <c r="E96" i="53"/>
  <c r="D256" i="68"/>
  <c r="D97" i="68"/>
  <c r="D94" i="68"/>
  <c r="D95" i="68"/>
  <c r="D93" i="68"/>
  <c r="E256" i="65"/>
  <c r="D98" i="66"/>
  <c r="D108" i="66" s="1"/>
  <c r="D110" i="66" s="1"/>
  <c r="D258" i="66" s="1"/>
  <c r="D260" i="66" s="1"/>
  <c r="F48" i="59"/>
  <c r="E70" i="59" s="1"/>
  <c r="E72" i="59" s="1"/>
  <c r="E72" i="53"/>
  <c r="D257" i="60"/>
  <c r="D96" i="60"/>
  <c r="E223" i="44"/>
  <c r="J39" i="72"/>
  <c r="J40" i="72" s="1"/>
  <c r="E98" i="41"/>
  <c r="E108" i="41" s="1"/>
  <c r="E110" i="41" s="1"/>
  <c r="E258" i="41" s="1"/>
  <c r="D84" i="70"/>
  <c r="D85" i="70" s="1"/>
  <c r="E98" i="46"/>
  <c r="E108" i="46" s="1"/>
  <c r="E110" i="46" s="1"/>
  <c r="E258" i="46" s="1"/>
  <c r="E260" i="46" s="1"/>
  <c r="E98" i="61"/>
  <c r="E108" i="61" s="1"/>
  <c r="E110" i="61" s="1"/>
  <c r="E258" i="61" s="1"/>
  <c r="E260" i="61" s="1"/>
  <c r="E153" i="12"/>
  <c r="E115" i="12" s="1"/>
  <c r="E119" i="12" s="1"/>
  <c r="E259" i="12" s="1"/>
  <c r="D42" i="39"/>
  <c r="D45" i="39"/>
  <c r="D44" i="39"/>
  <c r="D40" i="39"/>
  <c r="D47" i="39"/>
  <c r="D46" i="39"/>
  <c r="D32" i="39"/>
  <c r="D69" i="39" s="1"/>
  <c r="D41" i="39"/>
  <c r="D43" i="39"/>
  <c r="D92" i="39"/>
  <c r="D23" i="39"/>
  <c r="D82" i="39"/>
  <c r="D48" i="35"/>
  <c r="D70" i="35" s="1"/>
  <c r="D48" i="33"/>
  <c r="D70" i="33" s="1"/>
  <c r="E23" i="30"/>
  <c r="D22" i="26"/>
  <c r="D23" i="26" s="1"/>
  <c r="D82" i="26"/>
  <c r="D92" i="26"/>
  <c r="E92" i="27"/>
  <c r="E30" i="24"/>
  <c r="D48" i="23"/>
  <c r="D70" i="23" s="1"/>
  <c r="D45" i="23"/>
  <c r="D41" i="23"/>
  <c r="E31" i="23"/>
  <c r="E32" i="23" s="1"/>
  <c r="D42" i="22"/>
  <c r="D44" i="22"/>
  <c r="D43" i="22"/>
  <c r="D45" i="22"/>
  <c r="D40" i="22"/>
  <c r="D47" i="22"/>
  <c r="D32" i="22"/>
  <c r="D46" i="22"/>
  <c r="D41" i="22"/>
  <c r="D255" i="22"/>
  <c r="D83" i="22"/>
  <c r="D79" i="22"/>
  <c r="D80" i="22" s="1"/>
  <c r="D81" i="22"/>
  <c r="E79" i="21"/>
  <c r="E80" i="21" s="1"/>
  <c r="E255" i="21"/>
  <c r="E81" i="21"/>
  <c r="D47" i="21"/>
  <c r="D40" i="21"/>
  <c r="D48" i="21" s="1"/>
  <c r="D70" i="21" s="1"/>
  <c r="D41" i="21"/>
  <c r="D43" i="21"/>
  <c r="D42" i="21"/>
  <c r="D48" i="20"/>
  <c r="D70" i="20" s="1"/>
  <c r="D22" i="19"/>
  <c r="D23" i="19" s="1"/>
  <c r="D83" i="19" s="1"/>
  <c r="D92" i="19"/>
  <c r="E82" i="19"/>
  <c r="E22" i="19"/>
  <c r="E23" i="19" s="1"/>
  <c r="D40" i="16"/>
  <c r="D42" i="16"/>
  <c r="D32" i="16"/>
  <c r="D43" i="16"/>
  <c r="D83" i="16"/>
  <c r="D44" i="16"/>
  <c r="D79" i="16"/>
  <c r="D80" i="16" s="1"/>
  <c r="D46" i="16"/>
  <c r="E92" i="16"/>
  <c r="E30" i="16"/>
  <c r="E22" i="16"/>
  <c r="E23" i="16" s="1"/>
  <c r="E255" i="16" s="1"/>
  <c r="E31" i="16"/>
  <c r="E31" i="17"/>
  <c r="E32" i="17" s="1"/>
  <c r="E69" i="17" s="1"/>
  <c r="D48" i="13"/>
  <c r="D70" i="13" s="1"/>
  <c r="D48" i="40"/>
  <c r="D70" i="40" s="1"/>
  <c r="E21" i="40"/>
  <c r="E22" i="40" s="1"/>
  <c r="D84" i="40"/>
  <c r="D85" i="40" s="1"/>
  <c r="D69" i="40"/>
  <c r="E21" i="39"/>
  <c r="E22" i="39" s="1"/>
  <c r="E23" i="39" s="1"/>
  <c r="E31" i="39"/>
  <c r="E82" i="39"/>
  <c r="D84" i="38"/>
  <c r="D69" i="38"/>
  <c r="D78" i="38"/>
  <c r="E21" i="38"/>
  <c r="E31" i="38" s="1"/>
  <c r="D84" i="37"/>
  <c r="D85" i="37" s="1"/>
  <c r="D69" i="37"/>
  <c r="E21" i="37"/>
  <c r="E82" i="37" s="1"/>
  <c r="D48" i="37"/>
  <c r="D70" i="37" s="1"/>
  <c r="E23" i="36"/>
  <c r="D22" i="36"/>
  <c r="D30" i="36"/>
  <c r="D31" i="36"/>
  <c r="D92" i="36"/>
  <c r="E21" i="36"/>
  <c r="E92" i="36"/>
  <c r="E22" i="36"/>
  <c r="D23" i="36"/>
  <c r="E81" i="35"/>
  <c r="E79" i="35"/>
  <c r="E80" i="35" s="1"/>
  <c r="E255" i="35"/>
  <c r="D84" i="35"/>
  <c r="D85" i="35" s="1"/>
  <c r="D69" i="35"/>
  <c r="D72" i="35" s="1"/>
  <c r="E31" i="35"/>
  <c r="E32" i="35" s="1"/>
  <c r="D84" i="34"/>
  <c r="D69" i="34"/>
  <c r="D48" i="34"/>
  <c r="D70" i="34" s="1"/>
  <c r="E21" i="34"/>
  <c r="E92" i="34" s="1"/>
  <c r="E31" i="34"/>
  <c r="D78" i="34"/>
  <c r="E30" i="33"/>
  <c r="D84" i="33"/>
  <c r="D85" i="33" s="1"/>
  <c r="D69" i="33"/>
  <c r="E21" i="33"/>
  <c r="E82" i="33" s="1"/>
  <c r="E22" i="33"/>
  <c r="D255" i="32"/>
  <c r="D83" i="32"/>
  <c r="D79" i="32"/>
  <c r="D80" i="32" s="1"/>
  <c r="D81" i="32"/>
  <c r="E32" i="32"/>
  <c r="E78" i="32" s="1"/>
  <c r="E255" i="32"/>
  <c r="E81" i="32"/>
  <c r="E79" i="32"/>
  <c r="E80" i="32" s="1"/>
  <c r="D45" i="32"/>
  <c r="D40" i="32"/>
  <c r="D44" i="32"/>
  <c r="D46" i="32"/>
  <c r="D41" i="32"/>
  <c r="D43" i="32"/>
  <c r="D47" i="32"/>
  <c r="D32" i="32"/>
  <c r="D42" i="32"/>
  <c r="D48" i="31"/>
  <c r="D70" i="31" s="1"/>
  <c r="E21" i="31"/>
  <c r="E22" i="31" s="1"/>
  <c r="D84" i="31"/>
  <c r="D85" i="31" s="1"/>
  <c r="D69" i="31"/>
  <c r="E31" i="31"/>
  <c r="E32" i="30"/>
  <c r="E83" i="30" s="1"/>
  <c r="E79" i="30"/>
  <c r="E80" i="30" s="1"/>
  <c r="E255" i="30"/>
  <c r="E81" i="30"/>
  <c r="E82" i="30"/>
  <c r="D44" i="30"/>
  <c r="D46" i="30"/>
  <c r="D41" i="30"/>
  <c r="D43" i="30"/>
  <c r="D45" i="30"/>
  <c r="D40" i="30"/>
  <c r="D47" i="30"/>
  <c r="D32" i="30"/>
  <c r="D78" i="30" s="1"/>
  <c r="D42" i="30"/>
  <c r="D83" i="30"/>
  <c r="D79" i="30"/>
  <c r="D80" i="30" s="1"/>
  <c r="D255" i="30"/>
  <c r="D81" i="30"/>
  <c r="E84" i="29"/>
  <c r="F43" i="29"/>
  <c r="F46" i="29"/>
  <c r="F41" i="29"/>
  <c r="F45" i="29"/>
  <c r="F40" i="29"/>
  <c r="F47" i="29"/>
  <c r="E69" i="29"/>
  <c r="F44" i="29"/>
  <c r="F42" i="29"/>
  <c r="D69" i="29"/>
  <c r="D84" i="29"/>
  <c r="D85" i="29" s="1"/>
  <c r="E83" i="29"/>
  <c r="D48" i="29"/>
  <c r="D70" i="29" s="1"/>
  <c r="E21" i="28"/>
  <c r="E30" i="28"/>
  <c r="D84" i="28"/>
  <c r="D85" i="28" s="1"/>
  <c r="D69" i="28"/>
  <c r="D48" i="28"/>
  <c r="D70" i="28" s="1"/>
  <c r="D22" i="27"/>
  <c r="D23" i="27" s="1"/>
  <c r="D30" i="27"/>
  <c r="E69" i="27"/>
  <c r="F46" i="27"/>
  <c r="F41" i="27"/>
  <c r="F44" i="27"/>
  <c r="F42" i="27"/>
  <c r="F40" i="27"/>
  <c r="F43" i="27"/>
  <c r="F47" i="27"/>
  <c r="F45" i="27"/>
  <c r="D92" i="27"/>
  <c r="E83" i="27"/>
  <c r="E78" i="27"/>
  <c r="E255" i="27"/>
  <c r="E81" i="27"/>
  <c r="E79" i="27"/>
  <c r="E80" i="27" s="1"/>
  <c r="D82" i="27"/>
  <c r="D46" i="26"/>
  <c r="D41" i="26"/>
  <c r="D43" i="26"/>
  <c r="D42" i="26"/>
  <c r="D45" i="26"/>
  <c r="D40" i="26"/>
  <c r="D47" i="26"/>
  <c r="D32" i="26"/>
  <c r="D44" i="26"/>
  <c r="E21" i="26"/>
  <c r="E82" i="26" s="1"/>
  <c r="D48" i="25"/>
  <c r="D70" i="25" s="1"/>
  <c r="E30" i="25"/>
  <c r="E32" i="25" s="1"/>
  <c r="E92" i="25"/>
  <c r="E82" i="25"/>
  <c r="E22" i="25"/>
  <c r="E23" i="25" s="1"/>
  <c r="D69" i="25"/>
  <c r="D72" i="25" s="1"/>
  <c r="D84" i="25"/>
  <c r="D85" i="25" s="1"/>
  <c r="D255" i="23"/>
  <c r="D81" i="23"/>
  <c r="D83" i="23"/>
  <c r="D79" i="23"/>
  <c r="D80" i="23" s="1"/>
  <c r="E22" i="24"/>
  <c r="E23" i="24" s="1"/>
  <c r="E32" i="24"/>
  <c r="D30" i="24"/>
  <c r="E81" i="23"/>
  <c r="E255" i="23"/>
  <c r="E79" i="23"/>
  <c r="E80" i="23" s="1"/>
  <c r="D22" i="24"/>
  <c r="D23" i="24" s="1"/>
  <c r="E31" i="24"/>
  <c r="D82" i="24"/>
  <c r="E82" i="24"/>
  <c r="D32" i="23"/>
  <c r="D92" i="24"/>
  <c r="E82" i="22"/>
  <c r="E30" i="22"/>
  <c r="E92" i="22"/>
  <c r="E31" i="22"/>
  <c r="E22" i="22"/>
  <c r="E23" i="22" s="1"/>
  <c r="D83" i="21"/>
  <c r="D79" i="21"/>
  <c r="D80" i="21" s="1"/>
  <c r="D78" i="21"/>
  <c r="D255" i="21"/>
  <c r="D81" i="21"/>
  <c r="E32" i="21"/>
  <c r="D69" i="21"/>
  <c r="E30" i="20"/>
  <c r="E22" i="20"/>
  <c r="E82" i="20"/>
  <c r="E23" i="20"/>
  <c r="D84" i="20"/>
  <c r="D85" i="20" s="1"/>
  <c r="D69" i="20"/>
  <c r="D72" i="20" s="1"/>
  <c r="E92" i="20"/>
  <c r="E31" i="20"/>
  <c r="E30" i="19"/>
  <c r="E32" i="19" s="1"/>
  <c r="E92" i="19"/>
  <c r="D42" i="19"/>
  <c r="D46" i="19"/>
  <c r="D41" i="19"/>
  <c r="D43" i="19"/>
  <c r="D40" i="19"/>
  <c r="D45" i="19"/>
  <c r="D47" i="19"/>
  <c r="D32" i="19"/>
  <c r="D44" i="19"/>
  <c r="D46" i="18"/>
  <c r="D41" i="18"/>
  <c r="D44" i="18"/>
  <c r="D43" i="18"/>
  <c r="D40" i="18"/>
  <c r="D45" i="18"/>
  <c r="D47" i="18"/>
  <c r="D32" i="18"/>
  <c r="D42" i="18"/>
  <c r="E30" i="18"/>
  <c r="D83" i="18"/>
  <c r="D79" i="18"/>
  <c r="D80" i="18" s="1"/>
  <c r="D255" i="18"/>
  <c r="D81" i="18"/>
  <c r="E31" i="18"/>
  <c r="E82" i="18"/>
  <c r="E22" i="18"/>
  <c r="E23" i="18" s="1"/>
  <c r="D83" i="17"/>
  <c r="D79" i="17"/>
  <c r="D80" i="17" s="1"/>
  <c r="D78" i="17"/>
  <c r="D255" i="17"/>
  <c r="D81" i="17"/>
  <c r="D69" i="17"/>
  <c r="D48" i="17"/>
  <c r="D70" i="17" s="1"/>
  <c r="E82" i="17"/>
  <c r="E92" i="17"/>
  <c r="E22" i="17"/>
  <c r="E23" i="17" s="1"/>
  <c r="D84" i="16"/>
  <c r="D85" i="15"/>
  <c r="E78" i="15"/>
  <c r="E81" i="15"/>
  <c r="E255" i="15"/>
  <c r="D48" i="15"/>
  <c r="D70" i="15" s="1"/>
  <c r="D84" i="15"/>
  <c r="D69" i="15"/>
  <c r="D72" i="15" s="1"/>
  <c r="E92" i="15"/>
  <c r="E30" i="15"/>
  <c r="E32" i="15" s="1"/>
  <c r="E72" i="14"/>
  <c r="D48" i="14"/>
  <c r="D70" i="14" s="1"/>
  <c r="D84" i="14"/>
  <c r="D69" i="14"/>
  <c r="D72" i="14" s="1"/>
  <c r="E96" i="14"/>
  <c r="D78" i="14"/>
  <c r="D85" i="14" s="1"/>
  <c r="D69" i="13"/>
  <c r="D84" i="13"/>
  <c r="D78" i="13"/>
  <c r="E21" i="13"/>
  <c r="E31" i="13" s="1"/>
  <c r="D227" i="12"/>
  <c r="D223" i="12"/>
  <c r="D62" i="12"/>
  <c r="D71" i="12" s="1"/>
  <c r="F227" i="12"/>
  <c r="F223" i="12"/>
  <c r="E20" i="12"/>
  <c r="E60" i="12"/>
  <c r="E17" i="12"/>
  <c r="E56" i="12"/>
  <c r="D21" i="12"/>
  <c r="D31" i="12" s="1"/>
  <c r="D82" i="12"/>
  <c r="D30" i="10"/>
  <c r="D62" i="10"/>
  <c r="D71" i="10" s="1"/>
  <c r="D227" i="10"/>
  <c r="D223" i="10"/>
  <c r="D82" i="10"/>
  <c r="E17" i="10"/>
  <c r="E19" i="10" s="1"/>
  <c r="E20" i="10"/>
  <c r="E60" i="10"/>
  <c r="E56" i="10"/>
  <c r="E62" i="10" s="1"/>
  <c r="E71" i="10" s="1"/>
  <c r="E103" i="10"/>
  <c r="E104" i="10" s="1"/>
  <c r="E109" i="10" s="1"/>
  <c r="D21" i="10"/>
  <c r="D31" i="10" s="1"/>
  <c r="D92" i="10"/>
  <c r="F227" i="10"/>
  <c r="F223" i="10"/>
  <c r="G18" i="3"/>
  <c r="G50" i="3" s="1"/>
  <c r="E18" i="3"/>
  <c r="F18" i="3"/>
  <c r="F3" i="2"/>
  <c r="B3" i="2"/>
  <c r="B37" i="2" s="1"/>
  <c r="D95" i="97" l="1"/>
  <c r="D97" i="94"/>
  <c r="E93" i="94"/>
  <c r="E98" i="66"/>
  <c r="E108" i="66" s="1"/>
  <c r="E110" i="66" s="1"/>
  <c r="E258" i="66" s="1"/>
  <c r="E260" i="66" s="1"/>
  <c r="G223" i="66" s="1"/>
  <c r="E95" i="65"/>
  <c r="E97" i="78"/>
  <c r="E98" i="98"/>
  <c r="E108" i="98" s="1"/>
  <c r="E110" i="98" s="1"/>
  <c r="E258" i="98" s="1"/>
  <c r="E260" i="98" s="1"/>
  <c r="G223" i="98" s="1"/>
  <c r="D94" i="94"/>
  <c r="D93" i="78"/>
  <c r="D98" i="84"/>
  <c r="D108" i="84" s="1"/>
  <c r="D110" i="84" s="1"/>
  <c r="D258" i="84" s="1"/>
  <c r="D95" i="98"/>
  <c r="D94" i="92"/>
  <c r="D98" i="59"/>
  <c r="D108" i="59" s="1"/>
  <c r="D110" i="59" s="1"/>
  <c r="D258" i="59" s="1"/>
  <c r="D260" i="59" s="1"/>
  <c r="E223" i="59" s="1"/>
  <c r="D93" i="71"/>
  <c r="D98" i="71" s="1"/>
  <c r="D108" i="71" s="1"/>
  <c r="D110" i="71" s="1"/>
  <c r="D258" i="71" s="1"/>
  <c r="D260" i="71" s="1"/>
  <c r="D93" i="94"/>
  <c r="D98" i="94" s="1"/>
  <c r="D108" i="94" s="1"/>
  <c r="D110" i="94" s="1"/>
  <c r="D258" i="94" s="1"/>
  <c r="D260" i="94" s="1"/>
  <c r="D97" i="78"/>
  <c r="E98" i="55"/>
  <c r="E108" i="55" s="1"/>
  <c r="E110" i="55" s="1"/>
  <c r="E258" i="55" s="1"/>
  <c r="E260" i="55" s="1"/>
  <c r="G223" i="55" s="1"/>
  <c r="D94" i="98"/>
  <c r="D94" i="97"/>
  <c r="D98" i="97" s="1"/>
  <c r="D108" i="97" s="1"/>
  <c r="D110" i="97" s="1"/>
  <c r="D258" i="97" s="1"/>
  <c r="D260" i="97" s="1"/>
  <c r="E94" i="94"/>
  <c r="D93" i="92"/>
  <c r="D97" i="92"/>
  <c r="D97" i="91"/>
  <c r="E98" i="80"/>
  <c r="E108" i="80" s="1"/>
  <c r="E110" i="80" s="1"/>
  <c r="E258" i="80" s="1"/>
  <c r="E260" i="80" s="1"/>
  <c r="G223" i="80" s="1"/>
  <c r="E95" i="79"/>
  <c r="E93" i="79"/>
  <c r="D94" i="78"/>
  <c r="D98" i="78" s="1"/>
  <c r="D108" i="78" s="1"/>
  <c r="D110" i="78" s="1"/>
  <c r="D258" i="78" s="1"/>
  <c r="D260" i="78" s="1"/>
  <c r="D98" i="75"/>
  <c r="D108" i="75" s="1"/>
  <c r="D110" i="75" s="1"/>
  <c r="D258" i="75" s="1"/>
  <c r="D260" i="75" s="1"/>
  <c r="D94" i="74"/>
  <c r="D97" i="74"/>
  <c r="D98" i="74" s="1"/>
  <c r="D108" i="74" s="1"/>
  <c r="D110" i="74" s="1"/>
  <c r="D258" i="74" s="1"/>
  <c r="D260" i="74" s="1"/>
  <c r="E98" i="74"/>
  <c r="E108" i="74" s="1"/>
  <c r="E110" i="74" s="1"/>
  <c r="E258" i="74" s="1"/>
  <c r="E260" i="74" s="1"/>
  <c r="G223" i="74" s="1"/>
  <c r="D93" i="58"/>
  <c r="D98" i="61"/>
  <c r="D108" i="61" s="1"/>
  <c r="D110" i="61" s="1"/>
  <c r="D258" i="61" s="1"/>
  <c r="D260" i="61" s="1"/>
  <c r="D98" i="42"/>
  <c r="D108" i="42" s="1"/>
  <c r="D110" i="42" s="1"/>
  <c r="D258" i="42" s="1"/>
  <c r="D260" i="42" s="1"/>
  <c r="E223" i="42" s="1"/>
  <c r="D98" i="54"/>
  <c r="D108" i="54" s="1"/>
  <c r="D110" i="54" s="1"/>
  <c r="D258" i="54" s="1"/>
  <c r="E98" i="52"/>
  <c r="E108" i="52" s="1"/>
  <c r="E110" i="52" s="1"/>
  <c r="E258" i="52" s="1"/>
  <c r="E260" i="52" s="1"/>
  <c r="G223" i="52" s="1"/>
  <c r="E97" i="67"/>
  <c r="D94" i="56"/>
  <c r="D97" i="56"/>
  <c r="D98" i="55"/>
  <c r="D108" i="55" s="1"/>
  <c r="D110" i="55" s="1"/>
  <c r="D258" i="55" s="1"/>
  <c r="D260" i="55" s="1"/>
  <c r="D98" i="52"/>
  <c r="D108" i="52" s="1"/>
  <c r="D110" i="52" s="1"/>
  <c r="D258" i="52" s="1"/>
  <c r="D260" i="52" s="1"/>
  <c r="E223" i="52" s="1"/>
  <c r="E94" i="45"/>
  <c r="E260" i="41"/>
  <c r="G223" i="41" s="1"/>
  <c r="I43" i="104"/>
  <c r="K39" i="104"/>
  <c r="J40" i="104"/>
  <c r="E225" i="102"/>
  <c r="D98" i="96"/>
  <c r="D108" i="96" s="1"/>
  <c r="D110" i="96" s="1"/>
  <c r="D258" i="96" s="1"/>
  <c r="D260" i="96" s="1"/>
  <c r="D260" i="84"/>
  <c r="D85" i="89"/>
  <c r="D257" i="89" s="1"/>
  <c r="D72" i="89"/>
  <c r="D256" i="89" s="1"/>
  <c r="D98" i="85"/>
  <c r="D108" i="85" s="1"/>
  <c r="D110" i="85" s="1"/>
  <c r="D258" i="85" s="1"/>
  <c r="D260" i="85" s="1"/>
  <c r="E223" i="85" s="1"/>
  <c r="D257" i="81"/>
  <c r="D96" i="81"/>
  <c r="D93" i="81" s="1"/>
  <c r="D72" i="63"/>
  <c r="D256" i="63" s="1"/>
  <c r="D95" i="58"/>
  <c r="D97" i="58"/>
  <c r="D95" i="57"/>
  <c r="D98" i="43"/>
  <c r="D108" i="43" s="1"/>
  <c r="D110" i="43" s="1"/>
  <c r="D258" i="43" s="1"/>
  <c r="D260" i="43" s="1"/>
  <c r="E223" i="43" s="1"/>
  <c r="D72" i="33"/>
  <c r="D256" i="33" s="1"/>
  <c r="D78" i="19"/>
  <c r="E223" i="75"/>
  <c r="E223" i="80"/>
  <c r="E223" i="100"/>
  <c r="G223" i="101"/>
  <c r="G223" i="103"/>
  <c r="E256" i="102"/>
  <c r="E97" i="102"/>
  <c r="E93" i="102"/>
  <c r="E95" i="102"/>
  <c r="E94" i="102"/>
  <c r="E256" i="83"/>
  <c r="E95" i="83"/>
  <c r="E93" i="83"/>
  <c r="E94" i="83"/>
  <c r="E97" i="83"/>
  <c r="E256" i="76"/>
  <c r="E97" i="76"/>
  <c r="E95" i="76"/>
  <c r="E94" i="76"/>
  <c r="E93" i="76"/>
  <c r="D257" i="79"/>
  <c r="D96" i="79"/>
  <c r="D93" i="79" s="1"/>
  <c r="E97" i="90"/>
  <c r="E94" i="89"/>
  <c r="D98" i="93"/>
  <c r="D108" i="93" s="1"/>
  <c r="D110" i="93" s="1"/>
  <c r="D258" i="93" s="1"/>
  <c r="D260" i="93" s="1"/>
  <c r="G223" i="100"/>
  <c r="E94" i="79"/>
  <c r="E257" i="95"/>
  <c r="E96" i="95"/>
  <c r="E93" i="95" s="1"/>
  <c r="E95" i="92"/>
  <c r="E256" i="77"/>
  <c r="E94" i="77"/>
  <c r="E93" i="77"/>
  <c r="E95" i="77"/>
  <c r="E97" i="77"/>
  <c r="E246" i="76"/>
  <c r="E226" i="76"/>
  <c r="E247" i="76"/>
  <c r="E245" i="76"/>
  <c r="E95" i="90"/>
  <c r="E95" i="94"/>
  <c r="E95" i="89"/>
  <c r="G223" i="85"/>
  <c r="E223" i="96"/>
  <c r="E97" i="89"/>
  <c r="G223" i="97"/>
  <c r="E98" i="96"/>
  <c r="E108" i="96" s="1"/>
  <c r="E110" i="96" s="1"/>
  <c r="E258" i="96" s="1"/>
  <c r="E260" i="96" s="1"/>
  <c r="E98" i="99"/>
  <c r="E108" i="99" s="1"/>
  <c r="E110" i="99" s="1"/>
  <c r="E258" i="99" s="1"/>
  <c r="E260" i="99" s="1"/>
  <c r="D97" i="86"/>
  <c r="D94" i="86"/>
  <c r="D98" i="82"/>
  <c r="D108" i="82" s="1"/>
  <c r="D110" i="82" s="1"/>
  <c r="D258" i="82" s="1"/>
  <c r="D260" i="82" s="1"/>
  <c r="G224" i="82"/>
  <c r="G242" i="82" s="1"/>
  <c r="D95" i="86"/>
  <c r="D256" i="81"/>
  <c r="E95" i="73"/>
  <c r="D256" i="79"/>
  <c r="E223" i="84"/>
  <c r="E256" i="95"/>
  <c r="E94" i="78"/>
  <c r="D94" i="91"/>
  <c r="E224" i="87"/>
  <c r="E242" i="87" s="1"/>
  <c r="G223" i="84"/>
  <c r="D257" i="90"/>
  <c r="D96" i="90"/>
  <c r="D93" i="86"/>
  <c r="G224" i="91"/>
  <c r="G242" i="91" s="1"/>
  <c r="E93" i="73"/>
  <c r="E257" i="75"/>
  <c r="E96" i="75"/>
  <c r="E95" i="78"/>
  <c r="D98" i="83"/>
  <c r="D108" i="83" s="1"/>
  <c r="D110" i="83" s="1"/>
  <c r="D258" i="83" s="1"/>
  <c r="D260" i="83" s="1"/>
  <c r="D98" i="73"/>
  <c r="D108" i="73" s="1"/>
  <c r="D110" i="73" s="1"/>
  <c r="D258" i="73" s="1"/>
  <c r="D260" i="73" s="1"/>
  <c r="D95" i="91"/>
  <c r="E223" i="88"/>
  <c r="E93" i="92"/>
  <c r="D256" i="99"/>
  <c r="D94" i="99"/>
  <c r="D95" i="99"/>
  <c r="D97" i="99"/>
  <c r="D93" i="99"/>
  <c r="D98" i="95"/>
  <c r="D108" i="95" s="1"/>
  <c r="D110" i="95" s="1"/>
  <c r="D258" i="95" s="1"/>
  <c r="D260" i="95" s="1"/>
  <c r="E98" i="87"/>
  <c r="E108" i="87" s="1"/>
  <c r="E110" i="87" s="1"/>
  <c r="E258" i="87" s="1"/>
  <c r="E260" i="87" s="1"/>
  <c r="E98" i="86"/>
  <c r="E108" i="86" s="1"/>
  <c r="E110" i="86" s="1"/>
  <c r="E258" i="86" s="1"/>
  <c r="E260" i="86" s="1"/>
  <c r="F48" i="75"/>
  <c r="E70" i="75" s="1"/>
  <c r="E72" i="75" s="1"/>
  <c r="D93" i="98"/>
  <c r="E97" i="73"/>
  <c r="E94" i="90"/>
  <c r="C237" i="102"/>
  <c r="C238" i="102" s="1"/>
  <c r="G223" i="81"/>
  <c r="E256" i="88"/>
  <c r="E94" i="88"/>
  <c r="E97" i="88"/>
  <c r="E93" i="88"/>
  <c r="E95" i="88"/>
  <c r="E224" i="103"/>
  <c r="E242" i="103" s="1"/>
  <c r="D98" i="77"/>
  <c r="D108" i="77" s="1"/>
  <c r="D110" i="77" s="1"/>
  <c r="D258" i="77" s="1"/>
  <c r="D260" i="77" s="1"/>
  <c r="E224" i="101"/>
  <c r="E242" i="101" s="1"/>
  <c r="G224" i="93"/>
  <c r="G242" i="93" s="1"/>
  <c r="E256" i="59"/>
  <c r="E93" i="59"/>
  <c r="E95" i="59"/>
  <c r="E94" i="59"/>
  <c r="E97" i="59"/>
  <c r="E223" i="66"/>
  <c r="E256" i="47"/>
  <c r="E93" i="47"/>
  <c r="E95" i="47"/>
  <c r="E94" i="47"/>
  <c r="E97" i="47"/>
  <c r="G223" i="48"/>
  <c r="G223" i="64"/>
  <c r="G223" i="61"/>
  <c r="E223" i="69"/>
  <c r="D257" i="70"/>
  <c r="D96" i="70"/>
  <c r="D95" i="70" s="1"/>
  <c r="E93" i="62"/>
  <c r="E257" i="51"/>
  <c r="E96" i="51"/>
  <c r="E95" i="51" s="1"/>
  <c r="E93" i="51"/>
  <c r="K39" i="72"/>
  <c r="K40" i="72" s="1"/>
  <c r="E256" i="53"/>
  <c r="E94" i="53"/>
  <c r="E97" i="53"/>
  <c r="E93" i="53"/>
  <c r="E95" i="53"/>
  <c r="E97" i="65"/>
  <c r="D98" i="47"/>
  <c r="D108" i="47" s="1"/>
  <c r="D110" i="47" s="1"/>
  <c r="D258" i="47" s="1"/>
  <c r="D260" i="47" s="1"/>
  <c r="D98" i="50"/>
  <c r="D108" i="50" s="1"/>
  <c r="D110" i="50" s="1"/>
  <c r="D258" i="50" s="1"/>
  <c r="D260" i="50" s="1"/>
  <c r="E256" i="49"/>
  <c r="E97" i="49"/>
  <c r="E94" i="49"/>
  <c r="E93" i="49"/>
  <c r="E95" i="49"/>
  <c r="D97" i="71"/>
  <c r="E94" i="62"/>
  <c r="G224" i="58"/>
  <c r="G242" i="58" s="1"/>
  <c r="E224" i="41"/>
  <c r="E242" i="41" s="1"/>
  <c r="E97" i="45"/>
  <c r="G223" i="46"/>
  <c r="E223" i="61"/>
  <c r="D93" i="56"/>
  <c r="D98" i="68"/>
  <c r="D108" i="68" s="1"/>
  <c r="D110" i="68" s="1"/>
  <c r="D258" i="68" s="1"/>
  <c r="D260" i="68" s="1"/>
  <c r="G223" i="42"/>
  <c r="E98" i="54"/>
  <c r="E108" i="54" s="1"/>
  <c r="E110" i="54" s="1"/>
  <c r="E258" i="54" s="1"/>
  <c r="E260" i="54" s="1"/>
  <c r="D95" i="53"/>
  <c r="E95" i="62"/>
  <c r="E95" i="63"/>
  <c r="E93" i="67"/>
  <c r="E95" i="45"/>
  <c r="D257" i="63"/>
  <c r="D96" i="63"/>
  <c r="D97" i="63" s="1"/>
  <c r="E224" i="44"/>
  <c r="E242" i="44" s="1"/>
  <c r="D256" i="67"/>
  <c r="D95" i="67"/>
  <c r="D94" i="67"/>
  <c r="D97" i="67"/>
  <c r="D93" i="67"/>
  <c r="D256" i="45"/>
  <c r="D97" i="45"/>
  <c r="D94" i="45"/>
  <c r="D93" i="45"/>
  <c r="D95" i="45"/>
  <c r="G223" i="71"/>
  <c r="D94" i="53"/>
  <c r="E93" i="68"/>
  <c r="E224" i="46"/>
  <c r="E242" i="46" s="1"/>
  <c r="E93" i="63"/>
  <c r="E94" i="67"/>
  <c r="D98" i="65"/>
  <c r="D108" i="65" s="1"/>
  <c r="D110" i="65" s="1"/>
  <c r="D258" i="65" s="1"/>
  <c r="D260" i="65" s="1"/>
  <c r="G223" i="44"/>
  <c r="E223" i="64"/>
  <c r="D93" i="53"/>
  <c r="E98" i="50"/>
  <c r="E108" i="50" s="1"/>
  <c r="E110" i="50" s="1"/>
  <c r="E258" i="50" s="1"/>
  <c r="E260" i="50" s="1"/>
  <c r="E98" i="69"/>
  <c r="E108" i="69" s="1"/>
  <c r="E110" i="69" s="1"/>
  <c r="E258" i="69" s="1"/>
  <c r="E260" i="69" s="1"/>
  <c r="E95" i="68"/>
  <c r="D94" i="57"/>
  <c r="E94" i="63"/>
  <c r="E98" i="57"/>
  <c r="E108" i="57" s="1"/>
  <c r="E110" i="57" s="1"/>
  <c r="E258" i="57" s="1"/>
  <c r="E260" i="57" s="1"/>
  <c r="D98" i="51"/>
  <c r="D108" i="51" s="1"/>
  <c r="D110" i="51" s="1"/>
  <c r="D258" i="51" s="1"/>
  <c r="D260" i="51" s="1"/>
  <c r="E224" i="48"/>
  <c r="E242" i="48" s="1"/>
  <c r="D93" i="60"/>
  <c r="D95" i="60"/>
  <c r="D94" i="60"/>
  <c r="D97" i="60"/>
  <c r="E93" i="65"/>
  <c r="E98" i="65" s="1"/>
  <c r="E108" i="65" s="1"/>
  <c r="E110" i="65" s="1"/>
  <c r="E258" i="65" s="1"/>
  <c r="E260" i="65" s="1"/>
  <c r="G223" i="60"/>
  <c r="I43" i="72"/>
  <c r="E224" i="49"/>
  <c r="E242" i="49" s="1"/>
  <c r="E94" i="68"/>
  <c r="D97" i="57"/>
  <c r="E224" i="62"/>
  <c r="E242" i="62" s="1"/>
  <c r="E98" i="70"/>
  <c r="E108" i="70" s="1"/>
  <c r="E110" i="70" s="1"/>
  <c r="E258" i="70" s="1"/>
  <c r="E260" i="70" s="1"/>
  <c r="D260" i="54"/>
  <c r="D256" i="70"/>
  <c r="E98" i="43"/>
  <c r="E108" i="43" s="1"/>
  <c r="E110" i="43" s="1"/>
  <c r="E258" i="43" s="1"/>
  <c r="E260" i="43" s="1"/>
  <c r="E98" i="56"/>
  <c r="E108" i="56" s="1"/>
  <c r="E110" i="56" s="1"/>
  <c r="E258" i="56" s="1"/>
  <c r="E260" i="56" s="1"/>
  <c r="E92" i="40"/>
  <c r="D72" i="39"/>
  <c r="D256" i="39" s="1"/>
  <c r="D78" i="39"/>
  <c r="D83" i="39"/>
  <c r="D79" i="39"/>
  <c r="D255" i="39"/>
  <c r="D81" i="39"/>
  <c r="D48" i="39"/>
  <c r="D70" i="39" s="1"/>
  <c r="D85" i="38"/>
  <c r="D257" i="38" s="1"/>
  <c r="D72" i="37"/>
  <c r="E30" i="37"/>
  <c r="E22" i="34"/>
  <c r="E31" i="33"/>
  <c r="E92" i="33"/>
  <c r="E83" i="32"/>
  <c r="E30" i="31"/>
  <c r="E92" i="31"/>
  <c r="E78" i="30"/>
  <c r="E85" i="29"/>
  <c r="D78" i="26"/>
  <c r="D83" i="26"/>
  <c r="D79" i="26"/>
  <c r="D80" i="26" s="1"/>
  <c r="D255" i="26"/>
  <c r="D81" i="26"/>
  <c r="E92" i="26"/>
  <c r="E30" i="26"/>
  <c r="E31" i="26"/>
  <c r="E32" i="26" s="1"/>
  <c r="E83" i="23"/>
  <c r="F46" i="23"/>
  <c r="F44" i="23"/>
  <c r="F41" i="23"/>
  <c r="E78" i="23"/>
  <c r="F40" i="23"/>
  <c r="E69" i="23"/>
  <c r="F45" i="23"/>
  <c r="F47" i="23"/>
  <c r="F42" i="23"/>
  <c r="F43" i="23"/>
  <c r="D78" i="22"/>
  <c r="D69" i="22"/>
  <c r="D84" i="22"/>
  <c r="D48" i="22"/>
  <c r="D70" i="22" s="1"/>
  <c r="D72" i="21"/>
  <c r="D256" i="21" s="1"/>
  <c r="E32" i="20"/>
  <c r="D81" i="19"/>
  <c r="D255" i="19"/>
  <c r="D79" i="19"/>
  <c r="D80" i="19" s="1"/>
  <c r="E255" i="19"/>
  <c r="E81" i="19"/>
  <c r="E79" i="19"/>
  <c r="E80" i="19" s="1"/>
  <c r="E83" i="19"/>
  <c r="E32" i="18"/>
  <c r="E81" i="16"/>
  <c r="E79" i="16"/>
  <c r="E80" i="16" s="1"/>
  <c r="D48" i="16"/>
  <c r="D70" i="16" s="1"/>
  <c r="D78" i="16"/>
  <c r="D85" i="16" s="1"/>
  <c r="D69" i="16"/>
  <c r="E32" i="16"/>
  <c r="D72" i="17"/>
  <c r="D256" i="17" s="1"/>
  <c r="F46" i="17"/>
  <c r="D84" i="17"/>
  <c r="D72" i="13"/>
  <c r="D85" i="13"/>
  <c r="D257" i="40"/>
  <c r="D96" i="40"/>
  <c r="E30" i="40"/>
  <c r="E82" i="40"/>
  <c r="E31" i="40"/>
  <c r="D72" i="40"/>
  <c r="E23" i="40"/>
  <c r="E78" i="39"/>
  <c r="E255" i="39"/>
  <c r="E81" i="39"/>
  <c r="E79" i="39"/>
  <c r="E80" i="39" s="1"/>
  <c r="E92" i="39"/>
  <c r="E30" i="39"/>
  <c r="E32" i="39" s="1"/>
  <c r="D72" i="38"/>
  <c r="E82" i="38"/>
  <c r="E92" i="38"/>
  <c r="E30" i="38"/>
  <c r="E32" i="38" s="1"/>
  <c r="E22" i="38"/>
  <c r="E23" i="38" s="1"/>
  <c r="D257" i="37"/>
  <c r="D96" i="37"/>
  <c r="D97" i="37" s="1"/>
  <c r="E22" i="37"/>
  <c r="E23" i="37" s="1"/>
  <c r="D256" i="37"/>
  <c r="E92" i="37"/>
  <c r="E31" i="37"/>
  <c r="E32" i="37" s="1"/>
  <c r="E30" i="36"/>
  <c r="E79" i="36" s="1"/>
  <c r="E80" i="36" s="1"/>
  <c r="E82" i="36"/>
  <c r="E31" i="36"/>
  <c r="D83" i="36"/>
  <c r="D79" i="36"/>
  <c r="D80" i="36" s="1"/>
  <c r="D255" i="36"/>
  <c r="D81" i="36"/>
  <c r="E255" i="36"/>
  <c r="E81" i="36"/>
  <c r="D43" i="36"/>
  <c r="D47" i="36"/>
  <c r="D41" i="36"/>
  <c r="D32" i="36"/>
  <c r="D45" i="36"/>
  <c r="D40" i="36"/>
  <c r="D44" i="36"/>
  <c r="D46" i="36"/>
  <c r="D42" i="36"/>
  <c r="D257" i="35"/>
  <c r="D96" i="35"/>
  <c r="D94" i="35" s="1"/>
  <c r="E84" i="35"/>
  <c r="F43" i="35"/>
  <c r="F45" i="35"/>
  <c r="F40" i="35"/>
  <c r="F46" i="35"/>
  <c r="F47" i="35"/>
  <c r="E69" i="35"/>
  <c r="F41" i="35"/>
  <c r="F42" i="35"/>
  <c r="F44" i="35"/>
  <c r="E83" i="35"/>
  <c r="D256" i="35"/>
  <c r="E78" i="35"/>
  <c r="E23" i="34"/>
  <c r="E30" i="34"/>
  <c r="E32" i="34" s="1"/>
  <c r="D72" i="34"/>
  <c r="D85" i="34"/>
  <c r="E82" i="34"/>
  <c r="D257" i="33"/>
  <c r="D96" i="33"/>
  <c r="E23" i="33"/>
  <c r="E32" i="33"/>
  <c r="D48" i="32"/>
  <c r="D70" i="32" s="1"/>
  <c r="D84" i="32"/>
  <c r="D69" i="32"/>
  <c r="E84" i="32"/>
  <c r="E85" i="32" s="1"/>
  <c r="F45" i="32"/>
  <c r="F40" i="32"/>
  <c r="F47" i="32"/>
  <c r="F41" i="32"/>
  <c r="E69" i="32"/>
  <c r="F46" i="32"/>
  <c r="F42" i="32"/>
  <c r="F44" i="32"/>
  <c r="F43" i="32"/>
  <c r="D78" i="32"/>
  <c r="D257" i="31"/>
  <c r="D96" i="31"/>
  <c r="E32" i="31"/>
  <c r="E82" i="31"/>
  <c r="E23" i="31"/>
  <c r="D72" i="31"/>
  <c r="D84" i="30"/>
  <c r="D85" i="30" s="1"/>
  <c r="D69" i="30"/>
  <c r="D48" i="30"/>
  <c r="D70" i="30" s="1"/>
  <c r="E84" i="30"/>
  <c r="E85" i="30" s="1"/>
  <c r="F43" i="30"/>
  <c r="F41" i="30"/>
  <c r="F42" i="30"/>
  <c r="F46" i="30"/>
  <c r="F47" i="30"/>
  <c r="E69" i="30"/>
  <c r="F45" i="30"/>
  <c r="F44" i="30"/>
  <c r="F40" i="30"/>
  <c r="E257" i="29"/>
  <c r="E96" i="29"/>
  <c r="D257" i="29"/>
  <c r="D96" i="29"/>
  <c r="D72" i="29"/>
  <c r="F48" i="29"/>
  <c r="E70" i="29" s="1"/>
  <c r="E72" i="29" s="1"/>
  <c r="D257" i="28"/>
  <c r="D96" i="28"/>
  <c r="D72" i="28"/>
  <c r="E92" i="28"/>
  <c r="E31" i="28"/>
  <c r="E22" i="28"/>
  <c r="E23" i="28" s="1"/>
  <c r="E82" i="28"/>
  <c r="D81" i="27"/>
  <c r="D83" i="27"/>
  <c r="D79" i="27"/>
  <c r="D80" i="27" s="1"/>
  <c r="D255" i="27"/>
  <c r="E84" i="27"/>
  <c r="E85" i="27" s="1"/>
  <c r="F48" i="27"/>
  <c r="E70" i="27" s="1"/>
  <c r="E72" i="27" s="1"/>
  <c r="D46" i="27"/>
  <c r="D41" i="27"/>
  <c r="D42" i="27"/>
  <c r="D43" i="27"/>
  <c r="D45" i="27"/>
  <c r="D40" i="27"/>
  <c r="D47" i="27"/>
  <c r="D32" i="27"/>
  <c r="D78" i="27" s="1"/>
  <c r="D44" i="27"/>
  <c r="D48" i="26"/>
  <c r="D70" i="26" s="1"/>
  <c r="E22" i="26"/>
  <c r="E23" i="26" s="1"/>
  <c r="D84" i="26"/>
  <c r="D69" i="26"/>
  <c r="D257" i="25"/>
  <c r="D96" i="25"/>
  <c r="D93" i="25" s="1"/>
  <c r="E83" i="25"/>
  <c r="E79" i="25"/>
  <c r="E80" i="25" s="1"/>
  <c r="E78" i="25"/>
  <c r="E255" i="25"/>
  <c r="E81" i="25"/>
  <c r="F45" i="25"/>
  <c r="F40" i="25"/>
  <c r="F48" i="25" s="1"/>
  <c r="E70" i="25" s="1"/>
  <c r="F42" i="25"/>
  <c r="F47" i="25"/>
  <c r="E69" i="25"/>
  <c r="F44" i="25"/>
  <c r="F41" i="25"/>
  <c r="F46" i="25"/>
  <c r="F43" i="25"/>
  <c r="D256" i="25"/>
  <c r="D84" i="23"/>
  <c r="D69" i="23"/>
  <c r="D72" i="23" s="1"/>
  <c r="D43" i="24"/>
  <c r="D46" i="24"/>
  <c r="D41" i="24"/>
  <c r="D44" i="24"/>
  <c r="D45" i="24"/>
  <c r="D40" i="24"/>
  <c r="D47" i="24"/>
  <c r="D32" i="24"/>
  <c r="D78" i="24" s="1"/>
  <c r="D42" i="24"/>
  <c r="D78" i="23"/>
  <c r="D85" i="23" s="1"/>
  <c r="F45" i="24"/>
  <c r="F40" i="24"/>
  <c r="E69" i="24"/>
  <c r="F46" i="24"/>
  <c r="F41" i="24"/>
  <c r="F44" i="24"/>
  <c r="F43" i="24"/>
  <c r="F42" i="24"/>
  <c r="F47" i="24"/>
  <c r="E79" i="24"/>
  <c r="E80" i="24" s="1"/>
  <c r="E83" i="24"/>
  <c r="E78" i="24"/>
  <c r="E255" i="24"/>
  <c r="E81" i="24"/>
  <c r="E84" i="23"/>
  <c r="E85" i="23" s="1"/>
  <c r="D83" i="24"/>
  <c r="D79" i="24"/>
  <c r="D80" i="24" s="1"/>
  <c r="D255" i="24"/>
  <c r="D81" i="24"/>
  <c r="E255" i="22"/>
  <c r="E81" i="22"/>
  <c r="E79" i="22"/>
  <c r="E80" i="22" s="1"/>
  <c r="E32" i="22"/>
  <c r="D84" i="21"/>
  <c r="D85" i="21" s="1"/>
  <c r="F45" i="21"/>
  <c r="F40" i="21"/>
  <c r="F47" i="21"/>
  <c r="F43" i="21"/>
  <c r="E69" i="21"/>
  <c r="E84" i="21"/>
  <c r="F44" i="21"/>
  <c r="F42" i="21"/>
  <c r="F41" i="21"/>
  <c r="F46" i="21"/>
  <c r="E83" i="21"/>
  <c r="E78" i="21"/>
  <c r="D256" i="20"/>
  <c r="E83" i="20"/>
  <c r="E78" i="20"/>
  <c r="E255" i="20"/>
  <c r="E81" i="20"/>
  <c r="E79" i="20"/>
  <c r="E80" i="20" s="1"/>
  <c r="D257" i="20"/>
  <c r="D96" i="20"/>
  <c r="D94" i="20" s="1"/>
  <c r="F46" i="20"/>
  <c r="F41" i="20"/>
  <c r="E69" i="20"/>
  <c r="F45" i="20"/>
  <c r="F40" i="20"/>
  <c r="F43" i="20"/>
  <c r="F44" i="20"/>
  <c r="F42" i="20"/>
  <c r="F47" i="20"/>
  <c r="D84" i="19"/>
  <c r="D69" i="19"/>
  <c r="E84" i="19"/>
  <c r="F43" i="19"/>
  <c r="F44" i="19"/>
  <c r="F46" i="19"/>
  <c r="F41" i="19"/>
  <c r="E69" i="19"/>
  <c r="F47" i="19"/>
  <c r="F40" i="19"/>
  <c r="F45" i="19"/>
  <c r="F42" i="19"/>
  <c r="E78" i="19"/>
  <c r="D48" i="19"/>
  <c r="D70" i="19" s="1"/>
  <c r="D48" i="18"/>
  <c r="D70" i="18" s="1"/>
  <c r="E83" i="18"/>
  <c r="E78" i="18"/>
  <c r="E255" i="18"/>
  <c r="E81" i="18"/>
  <c r="E79" i="18"/>
  <c r="E80" i="18" s="1"/>
  <c r="D84" i="18"/>
  <c r="D69" i="18"/>
  <c r="F43" i="18"/>
  <c r="F44" i="18"/>
  <c r="F41" i="18"/>
  <c r="F45" i="18"/>
  <c r="F40" i="18"/>
  <c r="F46" i="18"/>
  <c r="E69" i="18"/>
  <c r="F47" i="18"/>
  <c r="F42" i="18"/>
  <c r="D78" i="18"/>
  <c r="E83" i="17"/>
  <c r="E79" i="17"/>
  <c r="E78" i="17"/>
  <c r="E255" i="17"/>
  <c r="E81" i="17"/>
  <c r="F43" i="17"/>
  <c r="F47" i="17"/>
  <c r="F42" i="17"/>
  <c r="D85" i="17"/>
  <c r="F41" i="17"/>
  <c r="F40" i="17"/>
  <c r="F44" i="17"/>
  <c r="F45" i="17"/>
  <c r="E83" i="15"/>
  <c r="D256" i="15"/>
  <c r="E79" i="15"/>
  <c r="E80" i="15" s="1"/>
  <c r="D257" i="15"/>
  <c r="D96" i="15"/>
  <c r="D97" i="15" s="1"/>
  <c r="E84" i="15"/>
  <c r="F43" i="15"/>
  <c r="F47" i="15"/>
  <c r="F41" i="15"/>
  <c r="F46" i="15"/>
  <c r="E69" i="15"/>
  <c r="F40" i="15"/>
  <c r="F42" i="15"/>
  <c r="F44" i="15"/>
  <c r="F45" i="15"/>
  <c r="D257" i="14"/>
  <c r="D96" i="14"/>
  <c r="D97" i="14" s="1"/>
  <c r="E256" i="14"/>
  <c r="E93" i="14"/>
  <c r="E97" i="14"/>
  <c r="E95" i="14"/>
  <c r="E94" i="14"/>
  <c r="D256" i="14"/>
  <c r="F37" i="2"/>
  <c r="D256" i="13"/>
  <c r="E22" i="13"/>
  <c r="E23" i="13" s="1"/>
  <c r="E92" i="13"/>
  <c r="E82" i="13"/>
  <c r="E30" i="13"/>
  <c r="E32" i="13" s="1"/>
  <c r="D257" i="13"/>
  <c r="D96" i="13"/>
  <c r="D97" i="13" s="1"/>
  <c r="E62" i="12"/>
  <c r="E71" i="12" s="1"/>
  <c r="E19" i="12"/>
  <c r="D22" i="12"/>
  <c r="D23" i="12" s="1"/>
  <c r="D92" i="12"/>
  <c r="E103" i="12"/>
  <c r="E104" i="12" s="1"/>
  <c r="E109" i="12" s="1"/>
  <c r="D30" i="12"/>
  <c r="E21" i="10"/>
  <c r="E31" i="10"/>
  <c r="E30" i="10"/>
  <c r="E32" i="10" s="1"/>
  <c r="D46" i="10"/>
  <c r="D41" i="10"/>
  <c r="D32" i="10"/>
  <c r="D43" i="10"/>
  <c r="D47" i="10"/>
  <c r="D44" i="10"/>
  <c r="D45" i="10"/>
  <c r="D40" i="10"/>
  <c r="D42" i="10"/>
  <c r="E82" i="10"/>
  <c r="E23" i="10"/>
  <c r="E92" i="10"/>
  <c r="E22" i="10"/>
  <c r="D22" i="10"/>
  <c r="D23" i="10" s="1"/>
  <c r="B144" i="1"/>
  <c r="B143" i="1"/>
  <c r="B142" i="1"/>
  <c r="D118" i="1"/>
  <c r="E118" i="1"/>
  <c r="I56" i="1"/>
  <c r="E98" i="90" l="1"/>
  <c r="E108" i="90" s="1"/>
  <c r="E110" i="90" s="1"/>
  <c r="E258" i="90" s="1"/>
  <c r="E260" i="90" s="1"/>
  <c r="E98" i="94"/>
  <c r="E108" i="94" s="1"/>
  <c r="E110" i="94" s="1"/>
  <c r="E258" i="94" s="1"/>
  <c r="E260" i="94" s="1"/>
  <c r="D93" i="70"/>
  <c r="D97" i="70"/>
  <c r="D98" i="92"/>
  <c r="D108" i="92" s="1"/>
  <c r="D110" i="92" s="1"/>
  <c r="D258" i="92" s="1"/>
  <c r="D260" i="92" s="1"/>
  <c r="E223" i="92" s="1"/>
  <c r="E97" i="95"/>
  <c r="E94" i="95"/>
  <c r="G225" i="93"/>
  <c r="E237" i="93" s="1"/>
  <c r="E238" i="93" s="1"/>
  <c r="E98" i="92"/>
  <c r="E108" i="92" s="1"/>
  <c r="E110" i="92" s="1"/>
  <c r="E258" i="92" s="1"/>
  <c r="E260" i="92" s="1"/>
  <c r="D94" i="70"/>
  <c r="D98" i="91"/>
  <c r="D108" i="91" s="1"/>
  <c r="D110" i="91" s="1"/>
  <c r="D258" i="91" s="1"/>
  <c r="D260" i="91" s="1"/>
  <c r="E223" i="91" s="1"/>
  <c r="E95" i="95"/>
  <c r="D98" i="98"/>
  <c r="D108" i="98" s="1"/>
  <c r="D110" i="98" s="1"/>
  <c r="D258" i="98" s="1"/>
  <c r="D260" i="98" s="1"/>
  <c r="E223" i="98" s="1"/>
  <c r="E98" i="78"/>
  <c r="E108" i="78" s="1"/>
  <c r="E110" i="78" s="1"/>
  <c r="E258" i="78" s="1"/>
  <c r="E260" i="78" s="1"/>
  <c r="G223" i="78" s="1"/>
  <c r="E98" i="79"/>
  <c r="E108" i="79" s="1"/>
  <c r="E110" i="79" s="1"/>
  <c r="E258" i="79" s="1"/>
  <c r="E260" i="79" s="1"/>
  <c r="G223" i="79" s="1"/>
  <c r="E98" i="89"/>
  <c r="E108" i="89" s="1"/>
  <c r="E110" i="89" s="1"/>
  <c r="E258" i="89" s="1"/>
  <c r="E260" i="89" s="1"/>
  <c r="G223" i="89" s="1"/>
  <c r="E225" i="87"/>
  <c r="E98" i="83"/>
  <c r="E108" i="83" s="1"/>
  <c r="E110" i="83" s="1"/>
  <c r="E258" i="83" s="1"/>
  <c r="E260" i="83" s="1"/>
  <c r="G225" i="82"/>
  <c r="E237" i="82" s="1"/>
  <c r="E238" i="82" s="1"/>
  <c r="D95" i="79"/>
  <c r="D94" i="79"/>
  <c r="D97" i="79"/>
  <c r="D98" i="79" s="1"/>
  <c r="D108" i="79" s="1"/>
  <c r="D110" i="79" s="1"/>
  <c r="D258" i="79" s="1"/>
  <c r="D260" i="79" s="1"/>
  <c r="D98" i="56"/>
  <c r="D108" i="56" s="1"/>
  <c r="D110" i="56" s="1"/>
  <c r="D258" i="56" s="1"/>
  <c r="D260" i="56" s="1"/>
  <c r="E223" i="56" s="1"/>
  <c r="E225" i="62"/>
  <c r="E225" i="48"/>
  <c r="C237" i="48" s="1"/>
  <c r="C238" i="48" s="1"/>
  <c r="E98" i="68"/>
  <c r="E108" i="68" s="1"/>
  <c r="E110" i="68" s="1"/>
  <c r="E258" i="68" s="1"/>
  <c r="E260" i="68" s="1"/>
  <c r="G223" i="68" s="1"/>
  <c r="E94" i="51"/>
  <c r="E98" i="51" s="1"/>
  <c r="E108" i="51" s="1"/>
  <c r="E110" i="51" s="1"/>
  <c r="E258" i="51" s="1"/>
  <c r="E260" i="51" s="1"/>
  <c r="E98" i="67"/>
  <c r="E108" i="67" s="1"/>
  <c r="E110" i="67" s="1"/>
  <c r="E258" i="67" s="1"/>
  <c r="E260" i="67" s="1"/>
  <c r="G223" i="67" s="1"/>
  <c r="D95" i="63"/>
  <c r="G225" i="58"/>
  <c r="E237" i="58" s="1"/>
  <c r="E238" i="58" s="1"/>
  <c r="D98" i="58"/>
  <c r="D108" i="58" s="1"/>
  <c r="D110" i="58" s="1"/>
  <c r="D258" i="58" s="1"/>
  <c r="D260" i="58" s="1"/>
  <c r="E223" i="58" s="1"/>
  <c r="D98" i="57"/>
  <c r="D108" i="57" s="1"/>
  <c r="D110" i="57" s="1"/>
  <c r="D258" i="57" s="1"/>
  <c r="D260" i="57" s="1"/>
  <c r="E223" i="57" s="1"/>
  <c r="E97" i="51"/>
  <c r="D98" i="45"/>
  <c r="D108" i="45" s="1"/>
  <c r="D110" i="45" s="1"/>
  <c r="D258" i="45" s="1"/>
  <c r="E98" i="45"/>
  <c r="E108" i="45" s="1"/>
  <c r="E110" i="45" s="1"/>
  <c r="E258" i="45" s="1"/>
  <c r="E260" i="45" s="1"/>
  <c r="G223" i="45" s="1"/>
  <c r="E225" i="41"/>
  <c r="K40" i="104"/>
  <c r="J43" i="104"/>
  <c r="J44" i="104" s="1"/>
  <c r="E225" i="101"/>
  <c r="C237" i="101" s="1"/>
  <c r="C238" i="101" s="1"/>
  <c r="D96" i="89"/>
  <c r="D95" i="89" s="1"/>
  <c r="E224" i="85"/>
  <c r="E242" i="85" s="1"/>
  <c r="D97" i="81"/>
  <c r="D95" i="81"/>
  <c r="D94" i="81"/>
  <c r="D93" i="63"/>
  <c r="D96" i="38"/>
  <c r="D94" i="38" s="1"/>
  <c r="D93" i="33"/>
  <c r="D85" i="26"/>
  <c r="D85" i="19"/>
  <c r="D85" i="18"/>
  <c r="D257" i="18" s="1"/>
  <c r="E256" i="75"/>
  <c r="E95" i="75"/>
  <c r="E94" i="75"/>
  <c r="E97" i="75"/>
  <c r="E93" i="75"/>
  <c r="E223" i="83"/>
  <c r="E223" i="77"/>
  <c r="G223" i="99"/>
  <c r="G223" i="94"/>
  <c r="G223" i="92"/>
  <c r="G223" i="90"/>
  <c r="G224" i="97"/>
  <c r="G242" i="97" s="1"/>
  <c r="E223" i="73"/>
  <c r="G224" i="100"/>
  <c r="G242" i="100" s="1"/>
  <c r="G224" i="98"/>
  <c r="G242" i="98" s="1"/>
  <c r="G225" i="91"/>
  <c r="E224" i="100"/>
  <c r="E242" i="100" s="1"/>
  <c r="E98" i="73"/>
  <c r="E108" i="73" s="1"/>
  <c r="E110" i="73" s="1"/>
  <c r="E258" i="73" s="1"/>
  <c r="E260" i="73" s="1"/>
  <c r="E223" i="78"/>
  <c r="E225" i="103"/>
  <c r="G224" i="81"/>
  <c r="G242" i="81" s="1"/>
  <c r="G223" i="86"/>
  <c r="D98" i="86"/>
  <c r="D108" i="86" s="1"/>
  <c r="D110" i="86" s="1"/>
  <c r="D258" i="86" s="1"/>
  <c r="D260" i="86" s="1"/>
  <c r="G224" i="84"/>
  <c r="G242" i="84" s="1"/>
  <c r="E98" i="77"/>
  <c r="E108" i="77" s="1"/>
  <c r="E110" i="77" s="1"/>
  <c r="E258" i="77" s="1"/>
  <c r="E260" i="77" s="1"/>
  <c r="E224" i="80"/>
  <c r="E242" i="80" s="1"/>
  <c r="G223" i="87"/>
  <c r="E223" i="97"/>
  <c r="E98" i="102"/>
  <c r="E108" i="102" s="1"/>
  <c r="E110" i="102" s="1"/>
  <c r="E258" i="102" s="1"/>
  <c r="E260" i="102" s="1"/>
  <c r="G224" i="103"/>
  <c r="G242" i="103" s="1"/>
  <c r="E224" i="75"/>
  <c r="E242" i="75" s="1"/>
  <c r="G223" i="96"/>
  <c r="E223" i="94"/>
  <c r="E223" i="74"/>
  <c r="E245" i="102"/>
  <c r="E246" i="102"/>
  <c r="E226" i="102"/>
  <c r="E247" i="102"/>
  <c r="E223" i="82"/>
  <c r="E224" i="88"/>
  <c r="E242" i="88" s="1"/>
  <c r="C237" i="87"/>
  <c r="C238" i="87" s="1"/>
  <c r="E224" i="96"/>
  <c r="E242" i="96" s="1"/>
  <c r="E244" i="76"/>
  <c r="E223" i="93"/>
  <c r="E223" i="95"/>
  <c r="D95" i="90"/>
  <c r="D94" i="90"/>
  <c r="D97" i="90"/>
  <c r="D93" i="90"/>
  <c r="E98" i="95"/>
  <c r="E108" i="95" s="1"/>
  <c r="E110" i="95" s="1"/>
  <c r="E258" i="95" s="1"/>
  <c r="E260" i="95" s="1"/>
  <c r="G224" i="85"/>
  <c r="G242" i="85" s="1"/>
  <c r="G224" i="101"/>
  <c r="G242" i="101" s="1"/>
  <c r="E224" i="84"/>
  <c r="E242" i="84" s="1"/>
  <c r="G224" i="80"/>
  <c r="G242" i="80" s="1"/>
  <c r="E98" i="88"/>
  <c r="E108" i="88" s="1"/>
  <c r="E110" i="88" s="1"/>
  <c r="E258" i="88" s="1"/>
  <c r="E260" i="88" s="1"/>
  <c r="D98" i="99"/>
  <c r="D108" i="99" s="1"/>
  <c r="D110" i="99" s="1"/>
  <c r="D258" i="99" s="1"/>
  <c r="D260" i="99" s="1"/>
  <c r="E243" i="76"/>
  <c r="E227" i="76"/>
  <c r="E98" i="76"/>
  <c r="E108" i="76" s="1"/>
  <c r="E110" i="76" s="1"/>
  <c r="E258" i="76" s="1"/>
  <c r="E260" i="76" s="1"/>
  <c r="G224" i="74"/>
  <c r="G242" i="74" s="1"/>
  <c r="G223" i="65"/>
  <c r="G223" i="70"/>
  <c r="E223" i="71"/>
  <c r="E224" i="64"/>
  <c r="E242" i="64" s="1"/>
  <c r="E223" i="50"/>
  <c r="G224" i="55"/>
  <c r="G242" i="55" s="1"/>
  <c r="G224" i="52"/>
  <c r="G242" i="52" s="1"/>
  <c r="G225" i="52"/>
  <c r="E225" i="46"/>
  <c r="G223" i="54"/>
  <c r="G224" i="46"/>
  <c r="G242" i="46" s="1"/>
  <c r="E98" i="62"/>
  <c r="E108" i="62" s="1"/>
  <c r="E110" i="62" s="1"/>
  <c r="E258" i="62" s="1"/>
  <c r="E260" i="62" s="1"/>
  <c r="G223" i="57"/>
  <c r="E224" i="69"/>
  <c r="E242" i="69" s="1"/>
  <c r="G224" i="60"/>
  <c r="G242" i="60" s="1"/>
  <c r="E225" i="44"/>
  <c r="D94" i="63"/>
  <c r="G224" i="42"/>
  <c r="G242" i="42" s="1"/>
  <c r="E98" i="49"/>
  <c r="E108" i="49" s="1"/>
  <c r="E110" i="49" s="1"/>
  <c r="E258" i="49" s="1"/>
  <c r="E260" i="49" s="1"/>
  <c r="G224" i="61"/>
  <c r="G242" i="61" s="1"/>
  <c r="E98" i="47"/>
  <c r="E108" i="47" s="1"/>
  <c r="E110" i="47" s="1"/>
  <c r="E258" i="47" s="1"/>
  <c r="E260" i="47" s="1"/>
  <c r="D98" i="60"/>
  <c r="D108" i="60" s="1"/>
  <c r="D110" i="60" s="1"/>
  <c r="D258" i="60" s="1"/>
  <c r="D260" i="60" s="1"/>
  <c r="E223" i="65"/>
  <c r="C237" i="41"/>
  <c r="C238" i="41" s="1"/>
  <c r="G224" i="64"/>
  <c r="G242" i="64" s="1"/>
  <c r="E98" i="59"/>
  <c r="E108" i="59" s="1"/>
  <c r="E110" i="59" s="1"/>
  <c r="E258" i="59" s="1"/>
  <c r="E260" i="59" s="1"/>
  <c r="E224" i="59"/>
  <c r="E242" i="59" s="1"/>
  <c r="E223" i="68"/>
  <c r="E223" i="55"/>
  <c r="G223" i="69"/>
  <c r="D260" i="45"/>
  <c r="E98" i="53"/>
  <c r="E108" i="53" s="1"/>
  <c r="E110" i="53" s="1"/>
  <c r="E258" i="53" s="1"/>
  <c r="E260" i="53" s="1"/>
  <c r="E224" i="52"/>
  <c r="E242" i="52" s="1"/>
  <c r="J43" i="72"/>
  <c r="J44" i="72" s="1"/>
  <c r="G224" i="44"/>
  <c r="G242" i="44" s="1"/>
  <c r="E223" i="47"/>
  <c r="G223" i="56"/>
  <c r="E223" i="54"/>
  <c r="G223" i="50"/>
  <c r="G224" i="71"/>
  <c r="G242" i="71" s="1"/>
  <c r="G225" i="71"/>
  <c r="D98" i="67"/>
  <c r="D108" i="67" s="1"/>
  <c r="D110" i="67" s="1"/>
  <c r="D258" i="67" s="1"/>
  <c r="D260" i="67" s="1"/>
  <c r="G224" i="66"/>
  <c r="G242" i="66" s="1"/>
  <c r="G224" i="48"/>
  <c r="G242" i="48" s="1"/>
  <c r="G224" i="41"/>
  <c r="G242" i="41" s="1"/>
  <c r="C237" i="62"/>
  <c r="C238" i="62" s="1"/>
  <c r="G223" i="43"/>
  <c r="E225" i="49"/>
  <c r="E224" i="42"/>
  <c r="E242" i="42" s="1"/>
  <c r="E223" i="51"/>
  <c r="D98" i="53"/>
  <c r="D108" i="53" s="1"/>
  <c r="D110" i="53" s="1"/>
  <c r="D258" i="53" s="1"/>
  <c r="D260" i="53" s="1"/>
  <c r="E98" i="63"/>
  <c r="E108" i="63" s="1"/>
  <c r="E110" i="63" s="1"/>
  <c r="E258" i="63" s="1"/>
  <c r="E260" i="63" s="1"/>
  <c r="E224" i="61"/>
  <c r="E242" i="61" s="1"/>
  <c r="E224" i="43"/>
  <c r="E242" i="43" s="1"/>
  <c r="E224" i="66"/>
  <c r="E242" i="66" s="1"/>
  <c r="D97" i="25"/>
  <c r="D95" i="25"/>
  <c r="D93" i="15"/>
  <c r="D95" i="15"/>
  <c r="D95" i="14"/>
  <c r="D93" i="14"/>
  <c r="D94" i="14"/>
  <c r="D80" i="39"/>
  <c r="D84" i="39"/>
  <c r="D85" i="39" s="1"/>
  <c r="D93" i="35"/>
  <c r="D85" i="32"/>
  <c r="D257" i="32" s="1"/>
  <c r="F48" i="30"/>
  <c r="E70" i="30" s="1"/>
  <c r="D72" i="26"/>
  <c r="E72" i="25"/>
  <c r="E256" i="25" s="1"/>
  <c r="F48" i="23"/>
  <c r="E70" i="23" s="1"/>
  <c r="E72" i="23" s="1"/>
  <c r="D72" i="22"/>
  <c r="D85" i="22"/>
  <c r="E85" i="19"/>
  <c r="E257" i="19" s="1"/>
  <c r="D72" i="16"/>
  <c r="D256" i="16" s="1"/>
  <c r="D257" i="16"/>
  <c r="D96" i="16"/>
  <c r="F40" i="16"/>
  <c r="E84" i="16"/>
  <c r="F45" i="16"/>
  <c r="E69" i="16"/>
  <c r="F43" i="16"/>
  <c r="F47" i="16"/>
  <c r="F44" i="16"/>
  <c r="E78" i="16"/>
  <c r="F46" i="16"/>
  <c r="F42" i="16"/>
  <c r="F41" i="16"/>
  <c r="E83" i="16"/>
  <c r="F48" i="17"/>
  <c r="E70" i="17" s="1"/>
  <c r="E72" i="17" s="1"/>
  <c r="E256" i="17" s="1"/>
  <c r="D95" i="37"/>
  <c r="D94" i="37"/>
  <c r="D97" i="35"/>
  <c r="D95" i="35"/>
  <c r="D94" i="33"/>
  <c r="D95" i="33"/>
  <c r="D97" i="33"/>
  <c r="D94" i="25"/>
  <c r="D94" i="15"/>
  <c r="E98" i="14"/>
  <c r="E108" i="14" s="1"/>
  <c r="E110" i="14" s="1"/>
  <c r="E258" i="14" s="1"/>
  <c r="E260" i="14" s="1"/>
  <c r="D256" i="40"/>
  <c r="D95" i="40"/>
  <c r="D94" i="40"/>
  <c r="D93" i="40"/>
  <c r="D97" i="40"/>
  <c r="E255" i="40"/>
  <c r="E81" i="40"/>
  <c r="E79" i="40"/>
  <c r="E80" i="40" s="1"/>
  <c r="E32" i="40"/>
  <c r="E83" i="40" s="1"/>
  <c r="E84" i="39"/>
  <c r="F44" i="39"/>
  <c r="E69" i="39"/>
  <c r="F42" i="39"/>
  <c r="F46" i="39"/>
  <c r="F41" i="39"/>
  <c r="F43" i="39"/>
  <c r="F45" i="39"/>
  <c r="F47" i="39"/>
  <c r="F40" i="39"/>
  <c r="E83" i="39"/>
  <c r="E85" i="39" s="1"/>
  <c r="E83" i="38"/>
  <c r="E78" i="38"/>
  <c r="E255" i="38"/>
  <c r="E81" i="38"/>
  <c r="E79" i="38"/>
  <c r="E80" i="38" s="1"/>
  <c r="F43" i="38"/>
  <c r="E69" i="38"/>
  <c r="F45" i="38"/>
  <c r="F40" i="38"/>
  <c r="F44" i="38"/>
  <c r="F46" i="38"/>
  <c r="F41" i="38"/>
  <c r="F42" i="38"/>
  <c r="F47" i="38"/>
  <c r="D256" i="38"/>
  <c r="D97" i="38"/>
  <c r="D93" i="38"/>
  <c r="D95" i="38"/>
  <c r="E83" i="37"/>
  <c r="E78" i="37"/>
  <c r="E255" i="37"/>
  <c r="E81" i="37"/>
  <c r="E79" i="37"/>
  <c r="E80" i="37" s="1"/>
  <c r="D93" i="37"/>
  <c r="F44" i="37"/>
  <c r="F40" i="37"/>
  <c r="E69" i="37"/>
  <c r="F46" i="37"/>
  <c r="F41" i="37"/>
  <c r="F47" i="37"/>
  <c r="F43" i="37"/>
  <c r="F45" i="37"/>
  <c r="F42" i="37"/>
  <c r="D48" i="36"/>
  <c r="D70" i="36" s="1"/>
  <c r="D69" i="36"/>
  <c r="D84" i="36"/>
  <c r="D78" i="36"/>
  <c r="E32" i="36"/>
  <c r="F48" i="35"/>
  <c r="E70" i="35" s="1"/>
  <c r="E72" i="35" s="1"/>
  <c r="E85" i="35"/>
  <c r="D257" i="34"/>
  <c r="D96" i="34"/>
  <c r="D93" i="34" s="1"/>
  <c r="D256" i="34"/>
  <c r="F43" i="34"/>
  <c r="F44" i="34"/>
  <c r="F42" i="34"/>
  <c r="E69" i="34"/>
  <c r="F46" i="34"/>
  <c r="F41" i="34"/>
  <c r="F47" i="34"/>
  <c r="F45" i="34"/>
  <c r="F40" i="34"/>
  <c r="E83" i="34"/>
  <c r="E78" i="34"/>
  <c r="E255" i="34"/>
  <c r="E81" i="34"/>
  <c r="E79" i="34"/>
  <c r="E80" i="34" s="1"/>
  <c r="F43" i="33"/>
  <c r="F44" i="33"/>
  <c r="F45" i="33"/>
  <c r="F40" i="33"/>
  <c r="E69" i="33"/>
  <c r="F46" i="33"/>
  <c r="F41" i="33"/>
  <c r="F42" i="33"/>
  <c r="F47" i="33"/>
  <c r="E83" i="33"/>
  <c r="E78" i="33"/>
  <c r="E255" i="33"/>
  <c r="E81" i="33"/>
  <c r="E79" i="33"/>
  <c r="E80" i="33" s="1"/>
  <c r="E257" i="32"/>
  <c r="E96" i="32"/>
  <c r="F48" i="32"/>
  <c r="E70" i="32" s="1"/>
  <c r="E72" i="32" s="1"/>
  <c r="D72" i="32"/>
  <c r="D256" i="31"/>
  <c r="D95" i="31"/>
  <c r="D94" i="31"/>
  <c r="D97" i="31"/>
  <c r="D93" i="31"/>
  <c r="E83" i="31"/>
  <c r="E78" i="31"/>
  <c r="E255" i="31"/>
  <c r="E81" i="31"/>
  <c r="E79" i="31"/>
  <c r="E80" i="31" s="1"/>
  <c r="F44" i="31"/>
  <c r="F45" i="31"/>
  <c r="F40" i="31"/>
  <c r="E69" i="31"/>
  <c r="F46" i="31"/>
  <c r="F41" i="31"/>
  <c r="F43" i="31"/>
  <c r="F47" i="31"/>
  <c r="F42" i="31"/>
  <c r="E257" i="30"/>
  <c r="E96" i="30"/>
  <c r="E72" i="30"/>
  <c r="D257" i="30"/>
  <c r="D96" i="30"/>
  <c r="D72" i="30"/>
  <c r="E256" i="29"/>
  <c r="E93" i="29"/>
  <c r="E97" i="29"/>
  <c r="E94" i="29"/>
  <c r="E95" i="29"/>
  <c r="D256" i="29"/>
  <c r="D95" i="29"/>
  <c r="D94" i="29"/>
  <c r="D97" i="29"/>
  <c r="D93" i="29"/>
  <c r="E255" i="28"/>
  <c r="E81" i="28"/>
  <c r="E79" i="28"/>
  <c r="E80" i="28" s="1"/>
  <c r="E32" i="28"/>
  <c r="E78" i="28" s="1"/>
  <c r="D256" i="28"/>
  <c r="D94" i="28"/>
  <c r="D97" i="28"/>
  <c r="D95" i="28"/>
  <c r="D93" i="28"/>
  <c r="D84" i="27"/>
  <c r="D85" i="27" s="1"/>
  <c r="D69" i="27"/>
  <c r="E256" i="27"/>
  <c r="E257" i="27"/>
  <c r="E96" i="27"/>
  <c r="E93" i="27" s="1"/>
  <c r="D48" i="27"/>
  <c r="D70" i="27" s="1"/>
  <c r="D257" i="26"/>
  <c r="D96" i="26"/>
  <c r="D94" i="26" s="1"/>
  <c r="E83" i="26"/>
  <c r="E78" i="26"/>
  <c r="E255" i="26"/>
  <c r="E81" i="26"/>
  <c r="E79" i="26"/>
  <c r="E80" i="26" s="1"/>
  <c r="D256" i="26"/>
  <c r="F43" i="26"/>
  <c r="F44" i="26"/>
  <c r="F45" i="26"/>
  <c r="F40" i="26"/>
  <c r="E69" i="26"/>
  <c r="F46" i="26"/>
  <c r="F41" i="26"/>
  <c r="F42" i="26"/>
  <c r="F47" i="26"/>
  <c r="E84" i="25"/>
  <c r="E85" i="25" s="1"/>
  <c r="D48" i="24"/>
  <c r="D70" i="24" s="1"/>
  <c r="E84" i="24"/>
  <c r="E85" i="24" s="1"/>
  <c r="E256" i="23"/>
  <c r="D257" i="23"/>
  <c r="D96" i="23"/>
  <c r="D93" i="23" s="1"/>
  <c r="E257" i="23"/>
  <c r="E96" i="23"/>
  <c r="E94" i="23" s="1"/>
  <c r="D84" i="24"/>
  <c r="D85" i="24" s="1"/>
  <c r="D69" i="24"/>
  <c r="D256" i="23"/>
  <c r="F48" i="24"/>
  <c r="E70" i="24" s="1"/>
  <c r="E72" i="24" s="1"/>
  <c r="E84" i="22"/>
  <c r="E69" i="22"/>
  <c r="F41" i="22"/>
  <c r="F46" i="22"/>
  <c r="F40" i="22"/>
  <c r="F43" i="22"/>
  <c r="F45" i="22"/>
  <c r="F44" i="22"/>
  <c r="F42" i="22"/>
  <c r="F47" i="22"/>
  <c r="E78" i="22"/>
  <c r="E83" i="22"/>
  <c r="E85" i="21"/>
  <c r="F48" i="21"/>
  <c r="E70" i="21" s="1"/>
  <c r="E72" i="21" s="1"/>
  <c r="D257" i="21"/>
  <c r="D96" i="21"/>
  <c r="D95" i="21" s="1"/>
  <c r="F48" i="20"/>
  <c r="E70" i="20" s="1"/>
  <c r="E72" i="20" s="1"/>
  <c r="D93" i="20"/>
  <c r="D97" i="20"/>
  <c r="D95" i="20"/>
  <c r="E84" i="20"/>
  <c r="E85" i="20" s="1"/>
  <c r="F48" i="19"/>
  <c r="E70" i="19" s="1"/>
  <c r="E72" i="19" s="1"/>
  <c r="D72" i="19"/>
  <c r="D257" i="19"/>
  <c r="D96" i="19"/>
  <c r="E96" i="19"/>
  <c r="E85" i="18"/>
  <c r="D72" i="18"/>
  <c r="E84" i="18"/>
  <c r="F48" i="18"/>
  <c r="E70" i="18" s="1"/>
  <c r="E72" i="18" s="1"/>
  <c r="D257" i="17"/>
  <c r="D96" i="17"/>
  <c r="D95" i="17" s="1"/>
  <c r="E80" i="17"/>
  <c r="F48" i="15"/>
  <c r="E70" i="15" s="1"/>
  <c r="E72" i="15" s="1"/>
  <c r="E85" i="15"/>
  <c r="E83" i="13"/>
  <c r="E78" i="13"/>
  <c r="E81" i="13"/>
  <c r="E255" i="13"/>
  <c r="E79" i="13"/>
  <c r="E80" i="13" s="1"/>
  <c r="D94" i="13"/>
  <c r="D95" i="13"/>
  <c r="D93" i="13"/>
  <c r="E84" i="13"/>
  <c r="E69" i="13"/>
  <c r="F46" i="13"/>
  <c r="F41" i="13"/>
  <c r="F42" i="13"/>
  <c r="F43" i="13"/>
  <c r="F47" i="13"/>
  <c r="F40" i="13"/>
  <c r="F44" i="13"/>
  <c r="F45" i="13"/>
  <c r="D46" i="12"/>
  <c r="D41" i="12"/>
  <c r="D43" i="12"/>
  <c r="D47" i="12"/>
  <c r="D32" i="12"/>
  <c r="D78" i="12" s="1"/>
  <c r="D44" i="12"/>
  <c r="D45" i="12"/>
  <c r="D40" i="12"/>
  <c r="D42" i="12"/>
  <c r="E21" i="12"/>
  <c r="E82" i="12" s="1"/>
  <c r="E22" i="12"/>
  <c r="E23" i="12" s="1"/>
  <c r="E30" i="12"/>
  <c r="E92" i="12"/>
  <c r="D83" i="12"/>
  <c r="D79" i="12"/>
  <c r="D80" i="12" s="1"/>
  <c r="D81" i="12"/>
  <c r="D255" i="12"/>
  <c r="E31" i="12"/>
  <c r="D69" i="10"/>
  <c r="D72" i="10" s="1"/>
  <c r="D256" i="10" s="1"/>
  <c r="D48" i="10"/>
  <c r="D70" i="10" s="1"/>
  <c r="F46" i="10"/>
  <c r="F41" i="10"/>
  <c r="E69" i="10"/>
  <c r="F47" i="10"/>
  <c r="F45" i="10"/>
  <c r="F44" i="10"/>
  <c r="F42" i="10"/>
  <c r="F40" i="10"/>
  <c r="F43" i="10"/>
  <c r="D255" i="10"/>
  <c r="D78" i="10"/>
  <c r="D83" i="10"/>
  <c r="D79" i="10"/>
  <c r="D80" i="10" s="1"/>
  <c r="D81" i="10"/>
  <c r="E83" i="10"/>
  <c r="E78" i="10"/>
  <c r="E255" i="10"/>
  <c r="E81" i="10"/>
  <c r="E79" i="10"/>
  <c r="E80" i="10" s="1"/>
  <c r="E59" i="1"/>
  <c r="E58" i="1"/>
  <c r="D58" i="1"/>
  <c r="E57" i="1"/>
  <c r="D57" i="1"/>
  <c r="K56" i="1"/>
  <c r="J56" i="1"/>
  <c r="E42" i="1"/>
  <c r="C42" i="1"/>
  <c r="D18" i="1"/>
  <c r="E18" i="1"/>
  <c r="D7" i="1"/>
  <c r="E7" i="1" s="1"/>
  <c r="D247" i="1"/>
  <c r="D246" i="1"/>
  <c r="F245" i="1"/>
  <c r="F244" i="1" s="1"/>
  <c r="D245" i="1"/>
  <c r="F226" i="1"/>
  <c r="D226" i="1"/>
  <c r="F224" i="1"/>
  <c r="D224" i="1"/>
  <c r="F218" i="1"/>
  <c r="E117" i="1" s="1"/>
  <c r="F202" i="1"/>
  <c r="E185" i="1"/>
  <c r="E116" i="1" s="1"/>
  <c r="E170" i="1"/>
  <c r="D144" i="1"/>
  <c r="C144" i="1"/>
  <c r="A144" i="1"/>
  <c r="D143" i="1"/>
  <c r="C143" i="1"/>
  <c r="A143" i="1"/>
  <c r="D142" i="1"/>
  <c r="C142" i="1"/>
  <c r="A142" i="1"/>
  <c r="D117" i="1"/>
  <c r="D116" i="1"/>
  <c r="A76" i="1"/>
  <c r="E61" i="1"/>
  <c r="D61" i="1"/>
  <c r="D59" i="1"/>
  <c r="E47" i="1"/>
  <c r="E46" i="1"/>
  <c r="E45" i="1"/>
  <c r="E44" i="1"/>
  <c r="E43" i="1"/>
  <c r="E41" i="1"/>
  <c r="E40" i="1"/>
  <c r="E8" i="1"/>
  <c r="E6" i="1"/>
  <c r="D5" i="1"/>
  <c r="E5" i="1"/>
  <c r="G225" i="100" l="1"/>
  <c r="D98" i="70"/>
  <c r="D108" i="70" s="1"/>
  <c r="D110" i="70" s="1"/>
  <c r="D258" i="70" s="1"/>
  <c r="D260" i="70" s="1"/>
  <c r="E225" i="64"/>
  <c r="C237" i="64" s="1"/>
  <c r="C238" i="64" s="1"/>
  <c r="D98" i="14"/>
  <c r="D108" i="14" s="1"/>
  <c r="D110" i="14" s="1"/>
  <c r="D258" i="14" s="1"/>
  <c r="D260" i="14" s="1"/>
  <c r="E225" i="85"/>
  <c r="C237" i="85" s="1"/>
  <c r="C238" i="85" s="1"/>
  <c r="E226" i="85" s="1"/>
  <c r="D98" i="15"/>
  <c r="D108" i="15" s="1"/>
  <c r="D110" i="15" s="1"/>
  <c r="D258" i="15" s="1"/>
  <c r="D260" i="15" s="1"/>
  <c r="D98" i="35"/>
  <c r="D108" i="35" s="1"/>
  <c r="D110" i="35" s="1"/>
  <c r="D258" i="35" s="1"/>
  <c r="D260" i="35" s="1"/>
  <c r="E223" i="35" s="1"/>
  <c r="G225" i="101"/>
  <c r="E237" i="101" s="1"/>
  <c r="E238" i="101" s="1"/>
  <c r="G225" i="98"/>
  <c r="E237" i="98" s="1"/>
  <c r="E238" i="98" s="1"/>
  <c r="D94" i="89"/>
  <c r="D93" i="89"/>
  <c r="D97" i="89"/>
  <c r="D98" i="81"/>
  <c r="D108" i="81" s="1"/>
  <c r="D110" i="81" s="1"/>
  <c r="D258" i="81" s="1"/>
  <c r="D260" i="81" s="1"/>
  <c r="E223" i="81" s="1"/>
  <c r="E98" i="75"/>
  <c r="E108" i="75" s="1"/>
  <c r="E110" i="75" s="1"/>
  <c r="E258" i="75" s="1"/>
  <c r="E260" i="75" s="1"/>
  <c r="E142" i="1"/>
  <c r="E225" i="61"/>
  <c r="G225" i="60"/>
  <c r="E225" i="66"/>
  <c r="G225" i="66"/>
  <c r="E237" i="66" s="1"/>
  <c r="E238" i="66" s="1"/>
  <c r="E225" i="52"/>
  <c r="C237" i="52" s="1"/>
  <c r="C238" i="52" s="1"/>
  <c r="E225" i="69"/>
  <c r="G225" i="61"/>
  <c r="E225" i="42"/>
  <c r="C237" i="42" s="1"/>
  <c r="C238" i="42" s="1"/>
  <c r="G225" i="41"/>
  <c r="E237" i="41" s="1"/>
  <c r="E238" i="41" s="1"/>
  <c r="K43" i="72"/>
  <c r="K47" i="72" s="1"/>
  <c r="K43" i="104"/>
  <c r="E225" i="88"/>
  <c r="C237" i="88" s="1"/>
  <c r="C238" i="88" s="1"/>
  <c r="E225" i="80"/>
  <c r="C237" i="80" s="1"/>
  <c r="C238" i="80" s="1"/>
  <c r="E248" i="76"/>
  <c r="D261" i="76" s="1"/>
  <c r="D262" i="76" s="1"/>
  <c r="C6" i="104" s="1"/>
  <c r="E6" i="104" s="1"/>
  <c r="E225" i="100"/>
  <c r="C237" i="100" s="1"/>
  <c r="C238" i="100" s="1"/>
  <c r="D98" i="63"/>
  <c r="D108" i="63" s="1"/>
  <c r="D110" i="63" s="1"/>
  <c r="D258" i="63" s="1"/>
  <c r="D260" i="63" s="1"/>
  <c r="E223" i="63" s="1"/>
  <c r="E225" i="43"/>
  <c r="C237" i="43" s="1"/>
  <c r="C238" i="43" s="1"/>
  <c r="D96" i="32"/>
  <c r="D94" i="32" s="1"/>
  <c r="D96" i="18"/>
  <c r="D97" i="18" s="1"/>
  <c r="G223" i="88"/>
  <c r="E223" i="99"/>
  <c r="E246" i="87"/>
  <c r="E226" i="87"/>
  <c r="E245" i="87"/>
  <c r="E247" i="87"/>
  <c r="E225" i="84"/>
  <c r="E224" i="77"/>
  <c r="E242" i="77" s="1"/>
  <c r="G245" i="93"/>
  <c r="G226" i="93"/>
  <c r="G247" i="93"/>
  <c r="G246" i="93"/>
  <c r="G223" i="77"/>
  <c r="E224" i="74"/>
  <c r="E242" i="74" s="1"/>
  <c r="G225" i="81"/>
  <c r="E224" i="83"/>
  <c r="E242" i="83" s="1"/>
  <c r="G226" i="82"/>
  <c r="G245" i="82"/>
  <c r="G246" i="82"/>
  <c r="G247" i="82"/>
  <c r="E223" i="79"/>
  <c r="E247" i="85"/>
  <c r="E246" i="85"/>
  <c r="E224" i="97"/>
  <c r="E242" i="97" s="1"/>
  <c r="G224" i="86"/>
  <c r="G242" i="86" s="1"/>
  <c r="G224" i="96"/>
  <c r="G242" i="96" s="1"/>
  <c r="G225" i="74"/>
  <c r="G223" i="102"/>
  <c r="E225" i="75"/>
  <c r="G224" i="87"/>
  <c r="G242" i="87" s="1"/>
  <c r="G225" i="84"/>
  <c r="C237" i="103"/>
  <c r="C238" i="103" s="1"/>
  <c r="G224" i="79"/>
  <c r="G242" i="79" s="1"/>
  <c r="E224" i="91"/>
  <c r="E242" i="91" s="1"/>
  <c r="E244" i="102"/>
  <c r="G225" i="97"/>
  <c r="D98" i="90"/>
  <c r="D108" i="90" s="1"/>
  <c r="D110" i="90" s="1"/>
  <c r="D258" i="90" s="1"/>
  <c r="D260" i="90" s="1"/>
  <c r="E224" i="82"/>
  <c r="E242" i="82" s="1"/>
  <c r="E237" i="100"/>
  <c r="E238" i="100" s="1"/>
  <c r="G224" i="90"/>
  <c r="G242" i="90" s="1"/>
  <c r="G224" i="94"/>
  <c r="G242" i="94" s="1"/>
  <c r="G224" i="78"/>
  <c r="G242" i="78" s="1"/>
  <c r="E243" i="102"/>
  <c r="E227" i="102"/>
  <c r="G223" i="76"/>
  <c r="E237" i="91"/>
  <c r="E238" i="91" s="1"/>
  <c r="G225" i="80"/>
  <c r="G225" i="85"/>
  <c r="E224" i="93"/>
  <c r="E242" i="93" s="1"/>
  <c r="E225" i="96"/>
  <c r="E224" i="94"/>
  <c r="E242" i="94" s="1"/>
  <c r="G225" i="103"/>
  <c r="E223" i="86"/>
  <c r="E224" i="78"/>
  <c r="E242" i="78" s="1"/>
  <c r="E224" i="98"/>
  <c r="E242" i="98" s="1"/>
  <c r="E245" i="101"/>
  <c r="E246" i="101"/>
  <c r="E226" i="101"/>
  <c r="E247" i="101"/>
  <c r="G223" i="83"/>
  <c r="G223" i="95"/>
  <c r="E224" i="95"/>
  <c r="E242" i="95" s="1"/>
  <c r="G224" i="92"/>
  <c r="G242" i="92" s="1"/>
  <c r="G223" i="73"/>
  <c r="E224" i="73"/>
  <c r="E242" i="73" s="1"/>
  <c r="E224" i="92"/>
  <c r="E242" i="92" s="1"/>
  <c r="G224" i="99"/>
  <c r="G242" i="99" s="1"/>
  <c r="G224" i="89"/>
  <c r="G242" i="89" s="1"/>
  <c r="G223" i="53"/>
  <c r="E223" i="67"/>
  <c r="G247" i="58"/>
  <c r="G226" i="58"/>
  <c r="G245" i="58"/>
  <c r="G246" i="58"/>
  <c r="E245" i="41"/>
  <c r="E246" i="41"/>
  <c r="E226" i="41"/>
  <c r="E247" i="41"/>
  <c r="E237" i="61"/>
  <c r="E238" i="61" s="1"/>
  <c r="E237" i="60"/>
  <c r="E238" i="60" s="1"/>
  <c r="C237" i="49"/>
  <c r="C238" i="49" s="1"/>
  <c r="E224" i="54"/>
  <c r="E242" i="54" s="1"/>
  <c r="E223" i="45"/>
  <c r="E224" i="68"/>
  <c r="E242" i="68" s="1"/>
  <c r="G225" i="46"/>
  <c r="G225" i="55"/>
  <c r="G224" i="68"/>
  <c r="G242" i="68" s="1"/>
  <c r="E224" i="58"/>
  <c r="E242" i="58" s="1"/>
  <c r="C237" i="61"/>
  <c r="C238" i="61" s="1"/>
  <c r="E237" i="71"/>
  <c r="E238" i="71" s="1"/>
  <c r="G224" i="56"/>
  <c r="G242" i="56" s="1"/>
  <c r="C237" i="69"/>
  <c r="C238" i="69" s="1"/>
  <c r="G223" i="63"/>
  <c r="G225" i="48"/>
  <c r="G223" i="59"/>
  <c r="G224" i="69"/>
  <c r="G242" i="69" s="1"/>
  <c r="E225" i="59"/>
  <c r="E224" i="65"/>
  <c r="E242" i="65" s="1"/>
  <c r="G224" i="54"/>
  <c r="G242" i="54" s="1"/>
  <c r="E224" i="50"/>
  <c r="E242" i="50" s="1"/>
  <c r="E224" i="57"/>
  <c r="E242" i="57" s="1"/>
  <c r="C237" i="66"/>
  <c r="C238" i="66" s="1"/>
  <c r="E223" i="53"/>
  <c r="E223" i="70"/>
  <c r="E246" i="48"/>
  <c r="E226" i="48"/>
  <c r="E245" i="48"/>
  <c r="E247" i="48"/>
  <c r="G225" i="42"/>
  <c r="C237" i="46"/>
  <c r="C238" i="46" s="1"/>
  <c r="E224" i="71"/>
  <c r="E242" i="71" s="1"/>
  <c r="G224" i="65"/>
  <c r="G242" i="65" s="1"/>
  <c r="G223" i="51"/>
  <c r="E224" i="51"/>
  <c r="E242" i="51" s="1"/>
  <c r="E246" i="62"/>
  <c r="E226" i="62"/>
  <c r="E245" i="62"/>
  <c r="E247" i="62"/>
  <c r="G224" i="50"/>
  <c r="G242" i="50" s="1"/>
  <c r="G223" i="47"/>
  <c r="E223" i="60"/>
  <c r="E237" i="52"/>
  <c r="E238" i="52" s="1"/>
  <c r="G223" i="49"/>
  <c r="E224" i="47"/>
  <c r="E242" i="47" s="1"/>
  <c r="E224" i="55"/>
  <c r="E242" i="55" s="1"/>
  <c r="C237" i="44"/>
  <c r="C238" i="44" s="1"/>
  <c r="G224" i="57"/>
  <c r="G242" i="57" s="1"/>
  <c r="G224" i="70"/>
  <c r="G242" i="70" s="1"/>
  <c r="G224" i="43"/>
  <c r="G242" i="43" s="1"/>
  <c r="G224" i="67"/>
  <c r="G242" i="67" s="1"/>
  <c r="G225" i="44"/>
  <c r="G225" i="64"/>
  <c r="G223" i="62"/>
  <c r="G224" i="45"/>
  <c r="G242" i="45" s="1"/>
  <c r="E224" i="56"/>
  <c r="E242" i="56" s="1"/>
  <c r="D98" i="33"/>
  <c r="D108" i="33" s="1"/>
  <c r="D110" i="33" s="1"/>
  <c r="D258" i="33" s="1"/>
  <c r="D260" i="33" s="1"/>
  <c r="E223" i="33" s="1"/>
  <c r="D98" i="25"/>
  <c r="D108" i="25" s="1"/>
  <c r="D110" i="25" s="1"/>
  <c r="D258" i="25" s="1"/>
  <c r="D260" i="25" s="1"/>
  <c r="E223" i="25" s="1"/>
  <c r="D97" i="23"/>
  <c r="D95" i="23"/>
  <c r="E144" i="1"/>
  <c r="D257" i="39"/>
  <c r="D96" i="39"/>
  <c r="D97" i="39" s="1"/>
  <c r="E84" i="37"/>
  <c r="F48" i="34"/>
  <c r="E70" i="34" s="1"/>
  <c r="E84" i="34"/>
  <c r="D94" i="34"/>
  <c r="E84" i="33"/>
  <c r="E84" i="26"/>
  <c r="E85" i="26" s="1"/>
  <c r="D257" i="22"/>
  <c r="D96" i="22"/>
  <c r="D95" i="22" s="1"/>
  <c r="D256" i="22"/>
  <c r="D94" i="16"/>
  <c r="D97" i="16"/>
  <c r="D93" i="16"/>
  <c r="D95" i="16"/>
  <c r="E85" i="16"/>
  <c r="F48" i="16"/>
  <c r="E70" i="16" s="1"/>
  <c r="E72" i="16" s="1"/>
  <c r="E256" i="16" s="1"/>
  <c r="D98" i="38"/>
  <c r="D108" i="38" s="1"/>
  <c r="D110" i="38" s="1"/>
  <c r="D258" i="38" s="1"/>
  <c r="D260" i="38" s="1"/>
  <c r="D98" i="37"/>
  <c r="D108" i="37" s="1"/>
  <c r="D110" i="37" s="1"/>
  <c r="D258" i="37" s="1"/>
  <c r="D260" i="37" s="1"/>
  <c r="E223" i="37" s="1"/>
  <c r="D97" i="34"/>
  <c r="D98" i="28"/>
  <c r="D108" i="28" s="1"/>
  <c r="D110" i="28" s="1"/>
  <c r="D258" i="28" s="1"/>
  <c r="D260" i="28" s="1"/>
  <c r="E97" i="27"/>
  <c r="E94" i="27"/>
  <c r="E95" i="27"/>
  <c r="D95" i="26"/>
  <c r="D97" i="26"/>
  <c r="D93" i="26"/>
  <c r="E95" i="23"/>
  <c r="E93" i="23"/>
  <c r="E97" i="23"/>
  <c r="D94" i="17"/>
  <c r="D98" i="13"/>
  <c r="D108" i="13" s="1"/>
  <c r="D110" i="13" s="1"/>
  <c r="D258" i="13" s="1"/>
  <c r="D260" i="13" s="1"/>
  <c r="E223" i="13" s="1"/>
  <c r="E84" i="40"/>
  <c r="F43" i="40"/>
  <c r="E69" i="40"/>
  <c r="F44" i="40"/>
  <c r="F46" i="40"/>
  <c r="F41" i="40"/>
  <c r="F42" i="40"/>
  <c r="F40" i="40"/>
  <c r="F48" i="40" s="1"/>
  <c r="E70" i="40" s="1"/>
  <c r="F47" i="40"/>
  <c r="F45" i="40"/>
  <c r="D98" i="40"/>
  <c r="D108" i="40" s="1"/>
  <c r="D110" i="40" s="1"/>
  <c r="D258" i="40" s="1"/>
  <c r="D260" i="40" s="1"/>
  <c r="E78" i="40"/>
  <c r="E85" i="40" s="1"/>
  <c r="E257" i="39"/>
  <c r="E96" i="39"/>
  <c r="F48" i="39"/>
  <c r="E70" i="39" s="1"/>
  <c r="E72" i="39" s="1"/>
  <c r="F48" i="38"/>
  <c r="E70" i="38" s="1"/>
  <c r="E72" i="38" s="1"/>
  <c r="E84" i="38"/>
  <c r="E85" i="38" s="1"/>
  <c r="F48" i="37"/>
  <c r="E70" i="37" s="1"/>
  <c r="E72" i="37" s="1"/>
  <c r="E85" i="37"/>
  <c r="D85" i="36"/>
  <c r="F45" i="36"/>
  <c r="F40" i="36"/>
  <c r="E69" i="36"/>
  <c r="E84" i="36"/>
  <c r="F44" i="36"/>
  <c r="F43" i="36"/>
  <c r="F42" i="36"/>
  <c r="F47" i="36"/>
  <c r="F41" i="36"/>
  <c r="F46" i="36"/>
  <c r="E83" i="36"/>
  <c r="E78" i="36"/>
  <c r="E85" i="36" s="1"/>
  <c r="D72" i="36"/>
  <c r="E256" i="35"/>
  <c r="E257" i="35"/>
  <c r="E96" i="35"/>
  <c r="E94" i="35" s="1"/>
  <c r="E85" i="34"/>
  <c r="D95" i="34"/>
  <c r="E72" i="34"/>
  <c r="F48" i="33"/>
  <c r="E70" i="33" s="1"/>
  <c r="E72" i="33" s="1"/>
  <c r="E85" i="33"/>
  <c r="D256" i="32"/>
  <c r="D95" i="32"/>
  <c r="D97" i="32"/>
  <c r="E256" i="32"/>
  <c r="E95" i="32"/>
  <c r="E94" i="32"/>
  <c r="E97" i="32"/>
  <c r="E93" i="32"/>
  <c r="E84" i="31"/>
  <c r="E85" i="31" s="1"/>
  <c r="D98" i="31"/>
  <c r="D108" i="31" s="1"/>
  <c r="D110" i="31" s="1"/>
  <c r="D258" i="31" s="1"/>
  <c r="D260" i="31" s="1"/>
  <c r="F48" i="31"/>
  <c r="E70" i="31" s="1"/>
  <c r="E72" i="31" s="1"/>
  <c r="D256" i="30"/>
  <c r="D93" i="30"/>
  <c r="D97" i="30"/>
  <c r="D94" i="30"/>
  <c r="D95" i="30"/>
  <c r="E256" i="30"/>
  <c r="E94" i="30"/>
  <c r="E95" i="30"/>
  <c r="E97" i="30"/>
  <c r="E93" i="30"/>
  <c r="D98" i="29"/>
  <c r="D108" i="29" s="1"/>
  <c r="D110" i="29" s="1"/>
  <c r="D258" i="29" s="1"/>
  <c r="D260" i="29" s="1"/>
  <c r="E98" i="29"/>
  <c r="E108" i="29" s="1"/>
  <c r="E110" i="29" s="1"/>
  <c r="E258" i="29" s="1"/>
  <c r="E260" i="29" s="1"/>
  <c r="E84" i="28"/>
  <c r="F43" i="28"/>
  <c r="F41" i="28"/>
  <c r="F45" i="28"/>
  <c r="F40" i="28"/>
  <c r="F44" i="28"/>
  <c r="E69" i="28"/>
  <c r="F46" i="28"/>
  <c r="F42" i="28"/>
  <c r="F47" i="28"/>
  <c r="E83" i="28"/>
  <c r="E85" i="28" s="1"/>
  <c r="D257" i="27"/>
  <c r="D96" i="27"/>
  <c r="D72" i="27"/>
  <c r="F48" i="26"/>
  <c r="E70" i="26" s="1"/>
  <c r="E72" i="26" s="1"/>
  <c r="E257" i="25"/>
  <c r="E96" i="25"/>
  <c r="E93" i="25" s="1"/>
  <c r="D257" i="24"/>
  <c r="D96" i="24"/>
  <c r="E256" i="24"/>
  <c r="D94" i="23"/>
  <c r="E257" i="24"/>
  <c r="E96" i="24"/>
  <c r="E94" i="24" s="1"/>
  <c r="D72" i="24"/>
  <c r="F48" i="22"/>
  <c r="E70" i="22" s="1"/>
  <c r="E72" i="22" s="1"/>
  <c r="E85" i="22"/>
  <c r="E256" i="21"/>
  <c r="E257" i="21"/>
  <c r="E96" i="21"/>
  <c r="E97" i="21" s="1"/>
  <c r="D97" i="21"/>
  <c r="D94" i="21"/>
  <c r="D93" i="21"/>
  <c r="E257" i="20"/>
  <c r="E96" i="20"/>
  <c r="E93" i="20" s="1"/>
  <c r="E256" i="20"/>
  <c r="D98" i="20"/>
  <c r="D108" i="20" s="1"/>
  <c r="D110" i="20" s="1"/>
  <c r="D258" i="20" s="1"/>
  <c r="D260" i="20" s="1"/>
  <c r="E256" i="19"/>
  <c r="E95" i="19"/>
  <c r="E94" i="19"/>
  <c r="E97" i="19"/>
  <c r="E93" i="19"/>
  <c r="D256" i="19"/>
  <c r="D95" i="19"/>
  <c r="D94" i="19"/>
  <c r="D97" i="19"/>
  <c r="D93" i="19"/>
  <c r="E256" i="18"/>
  <c r="E257" i="18"/>
  <c r="E96" i="18"/>
  <c r="E94" i="18" s="1"/>
  <c r="D256" i="18"/>
  <c r="D93" i="18"/>
  <c r="D93" i="17"/>
  <c r="D97" i="17"/>
  <c r="E84" i="17"/>
  <c r="E85" i="17" s="1"/>
  <c r="E256" i="15"/>
  <c r="E257" i="15"/>
  <c r="E96" i="15"/>
  <c r="E94" i="15" s="1"/>
  <c r="E223" i="15"/>
  <c r="E223" i="14"/>
  <c r="G223" i="14"/>
  <c r="E85" i="13"/>
  <c r="F48" i="13"/>
  <c r="E70" i="13" s="1"/>
  <c r="E72" i="13" s="1"/>
  <c r="E32" i="12"/>
  <c r="D84" i="12"/>
  <c r="D85" i="12" s="1"/>
  <c r="D69" i="12"/>
  <c r="E83" i="12"/>
  <c r="E78" i="12"/>
  <c r="E255" i="12"/>
  <c r="E81" i="12"/>
  <c r="E79" i="12"/>
  <c r="E80" i="12" s="1"/>
  <c r="D48" i="12"/>
  <c r="D70" i="12" s="1"/>
  <c r="E85" i="10"/>
  <c r="F48" i="10"/>
  <c r="E70" i="10" s="1"/>
  <c r="E72" i="10" s="1"/>
  <c r="E84" i="10"/>
  <c r="D85" i="10"/>
  <c r="D84" i="10"/>
  <c r="E143" i="1"/>
  <c r="D115" i="1"/>
  <c r="D119" i="1" s="1"/>
  <c r="D259" i="1" s="1"/>
  <c r="D244" i="1"/>
  <c r="D225" i="1" s="1"/>
  <c r="E48" i="1"/>
  <c r="E16" i="1"/>
  <c r="E60" i="1" s="1"/>
  <c r="F225" i="1"/>
  <c r="F248" i="1"/>
  <c r="C48" i="1"/>
  <c r="D16" i="1"/>
  <c r="E245" i="85" l="1"/>
  <c r="D98" i="23"/>
  <c r="D108" i="23" s="1"/>
  <c r="D110" i="23" s="1"/>
  <c r="D258" i="23" s="1"/>
  <c r="D260" i="23" s="1"/>
  <c r="D93" i="32"/>
  <c r="D98" i="89"/>
  <c r="D108" i="89" s="1"/>
  <c r="D110" i="89" s="1"/>
  <c r="D258" i="89" s="1"/>
  <c r="D260" i="89" s="1"/>
  <c r="E223" i="89" s="1"/>
  <c r="E248" i="102"/>
  <c r="D261" i="102" s="1"/>
  <c r="D262" i="102" s="1"/>
  <c r="C32" i="104" s="1"/>
  <c r="E32" i="104" s="1"/>
  <c r="G32" i="104" s="1"/>
  <c r="G225" i="79"/>
  <c r="E237" i="79" s="1"/>
  <c r="E238" i="79" s="1"/>
  <c r="G225" i="90"/>
  <c r="E237" i="90" s="1"/>
  <c r="E238" i="90" s="1"/>
  <c r="G225" i="96"/>
  <c r="E237" i="96" s="1"/>
  <c r="E238" i="96" s="1"/>
  <c r="E225" i="77"/>
  <c r="C237" i="77" s="1"/>
  <c r="C238" i="77" s="1"/>
  <c r="G6" i="104"/>
  <c r="E225" i="74"/>
  <c r="C237" i="74" s="1"/>
  <c r="C238" i="74" s="1"/>
  <c r="D94" i="18"/>
  <c r="G225" i="65"/>
  <c r="E225" i="71"/>
  <c r="E225" i="55"/>
  <c r="C237" i="55" s="1"/>
  <c r="C238" i="55" s="1"/>
  <c r="E225" i="65"/>
  <c r="G225" i="69"/>
  <c r="E237" i="69" s="1"/>
  <c r="E238" i="69" s="1"/>
  <c r="G225" i="57"/>
  <c r="E225" i="56"/>
  <c r="C237" i="56" s="1"/>
  <c r="C238" i="56" s="1"/>
  <c r="G225" i="43"/>
  <c r="E237" i="43" s="1"/>
  <c r="E238" i="43" s="1"/>
  <c r="K44" i="72"/>
  <c r="K48" i="72" s="1"/>
  <c r="K44" i="104"/>
  <c r="K48" i="104" s="1"/>
  <c r="K47" i="104"/>
  <c r="E225" i="98"/>
  <c r="E225" i="95"/>
  <c r="C237" i="95" s="1"/>
  <c r="C238" i="95" s="1"/>
  <c r="E225" i="92"/>
  <c r="C237" i="92" s="1"/>
  <c r="C238" i="92" s="1"/>
  <c r="D95" i="18"/>
  <c r="G224" i="73"/>
  <c r="G242" i="73" s="1"/>
  <c r="C237" i="98"/>
  <c r="C238" i="98" s="1"/>
  <c r="C237" i="96"/>
  <c r="C238" i="96" s="1"/>
  <c r="G224" i="77"/>
  <c r="G242" i="77" s="1"/>
  <c r="G225" i="92"/>
  <c r="E225" i="78"/>
  <c r="E225" i="93"/>
  <c r="G224" i="76"/>
  <c r="G242" i="76" s="1"/>
  <c r="G225" i="78"/>
  <c r="E237" i="97"/>
  <c r="E238" i="97" s="1"/>
  <c r="C237" i="75"/>
  <c r="C238" i="75" s="1"/>
  <c r="G225" i="86"/>
  <c r="E237" i="81"/>
  <c r="E238" i="81" s="1"/>
  <c r="E237" i="84"/>
  <c r="E238" i="84" s="1"/>
  <c r="E225" i="91"/>
  <c r="E225" i="83"/>
  <c r="G225" i="99"/>
  <c r="G226" i="100"/>
  <c r="G245" i="100"/>
  <c r="G247" i="100"/>
  <c r="G246" i="100"/>
  <c r="E243" i="87"/>
  <c r="E227" i="87"/>
  <c r="E243" i="101"/>
  <c r="E227" i="101"/>
  <c r="E224" i="86"/>
  <c r="E242" i="86" s="1"/>
  <c r="E237" i="85"/>
  <c r="E238" i="85" s="1"/>
  <c r="G245" i="98"/>
  <c r="G226" i="98"/>
  <c r="G247" i="98"/>
  <c r="G246" i="98"/>
  <c r="G247" i="101"/>
  <c r="G226" i="101"/>
  <c r="G245" i="101"/>
  <c r="G246" i="101"/>
  <c r="E244" i="85"/>
  <c r="E237" i="80"/>
  <c r="E238" i="80" s="1"/>
  <c r="E224" i="81"/>
  <c r="E242" i="81" s="1"/>
  <c r="E225" i="97"/>
  <c r="G243" i="93"/>
  <c r="G227" i="93"/>
  <c r="C237" i="84"/>
  <c r="C238" i="84" s="1"/>
  <c r="E224" i="99"/>
  <c r="E242" i="99" s="1"/>
  <c r="E246" i="88"/>
  <c r="E226" i="88"/>
  <c r="E247" i="88"/>
  <c r="E245" i="88"/>
  <c r="E244" i="87"/>
  <c r="G224" i="83"/>
  <c r="G242" i="83" s="1"/>
  <c r="G223" i="75"/>
  <c r="G225" i="87"/>
  <c r="E224" i="79"/>
  <c r="E242" i="79" s="1"/>
  <c r="E225" i="73"/>
  <c r="E244" i="101"/>
  <c r="E237" i="103"/>
  <c r="E238" i="103" s="1"/>
  <c r="G225" i="94"/>
  <c r="E225" i="82"/>
  <c r="E246" i="100"/>
  <c r="E226" i="100"/>
  <c r="E245" i="100"/>
  <c r="E247" i="100"/>
  <c r="G224" i="102"/>
  <c r="G242" i="102" s="1"/>
  <c r="E243" i="85"/>
  <c r="E227" i="85"/>
  <c r="G244" i="82"/>
  <c r="G244" i="93"/>
  <c r="E246" i="80"/>
  <c r="E245" i="80"/>
  <c r="E226" i="80"/>
  <c r="E247" i="80"/>
  <c r="G224" i="88"/>
  <c r="G242" i="88" s="1"/>
  <c r="E223" i="90"/>
  <c r="E224" i="89"/>
  <c r="E242" i="89" s="1"/>
  <c r="G225" i="89"/>
  <c r="G224" i="95"/>
  <c r="G242" i="95" s="1"/>
  <c r="E225" i="94"/>
  <c r="G247" i="91"/>
  <c r="G226" i="91"/>
  <c r="G246" i="91"/>
  <c r="G245" i="91"/>
  <c r="E246" i="103"/>
  <c r="E226" i="103"/>
  <c r="E245" i="103"/>
  <c r="E247" i="103"/>
  <c r="E237" i="74"/>
  <c r="E238" i="74" s="1"/>
  <c r="G243" i="82"/>
  <c r="G227" i="82"/>
  <c r="C237" i="59"/>
  <c r="C238" i="59" s="1"/>
  <c r="G224" i="63"/>
  <c r="G242" i="63" s="1"/>
  <c r="G247" i="71"/>
  <c r="G226" i="71"/>
  <c r="G246" i="71"/>
  <c r="G245" i="71"/>
  <c r="E237" i="55"/>
  <c r="E238" i="55" s="1"/>
  <c r="G245" i="61"/>
  <c r="G247" i="61"/>
  <c r="G226" i="61"/>
  <c r="G246" i="61"/>
  <c r="G243" i="58"/>
  <c r="G227" i="58"/>
  <c r="E225" i="47"/>
  <c r="E225" i="51"/>
  <c r="E224" i="53"/>
  <c r="E242" i="53" s="1"/>
  <c r="E225" i="50"/>
  <c r="E245" i="61"/>
  <c r="E246" i="61"/>
  <c r="E226" i="61"/>
  <c r="E247" i="61"/>
  <c r="E237" i="46"/>
  <c r="E238" i="46" s="1"/>
  <c r="E245" i="49"/>
  <c r="E247" i="49"/>
  <c r="E246" i="49"/>
  <c r="E226" i="49"/>
  <c r="E246" i="69"/>
  <c r="E226" i="69"/>
  <c r="E247" i="69"/>
  <c r="E245" i="69"/>
  <c r="E224" i="63"/>
  <c r="E242" i="63" s="1"/>
  <c r="G225" i="50"/>
  <c r="E245" i="46"/>
  <c r="E247" i="46"/>
  <c r="E246" i="46"/>
  <c r="E226" i="46"/>
  <c r="E246" i="52"/>
  <c r="E226" i="52"/>
  <c r="E245" i="52"/>
  <c r="E247" i="52"/>
  <c r="G225" i="54"/>
  <c r="E225" i="68"/>
  <c r="E243" i="41"/>
  <c r="E227" i="41"/>
  <c r="G224" i="49"/>
  <c r="G242" i="49" s="1"/>
  <c r="C237" i="71"/>
  <c r="C238" i="71" s="1"/>
  <c r="E246" i="44"/>
  <c r="E226" i="44"/>
  <c r="E245" i="44"/>
  <c r="E247" i="44"/>
  <c r="G226" i="52"/>
  <c r="G246" i="52"/>
  <c r="G245" i="52"/>
  <c r="G247" i="52"/>
  <c r="E224" i="70"/>
  <c r="E242" i="70" s="1"/>
  <c r="G224" i="59"/>
  <c r="G242" i="59" s="1"/>
  <c r="I54" i="72"/>
  <c r="I56" i="72"/>
  <c r="G75" i="72"/>
  <c r="G224" i="47"/>
  <c r="G242" i="47" s="1"/>
  <c r="E237" i="57"/>
  <c r="E238" i="57" s="1"/>
  <c r="E237" i="64"/>
  <c r="E238" i="64" s="1"/>
  <c r="G225" i="70"/>
  <c r="E246" i="43"/>
  <c r="E226" i="43"/>
  <c r="E245" i="43"/>
  <c r="E247" i="43"/>
  <c r="G224" i="51"/>
  <c r="G242" i="51" s="1"/>
  <c r="E237" i="42"/>
  <c r="E238" i="42" s="1"/>
  <c r="G247" i="41"/>
  <c r="G226" i="41"/>
  <c r="G245" i="41"/>
  <c r="G246" i="41"/>
  <c r="G225" i="56"/>
  <c r="E225" i="58"/>
  <c r="E224" i="45"/>
  <c r="E242" i="45" s="1"/>
  <c r="E244" i="41"/>
  <c r="E224" i="67"/>
  <c r="E242" i="67" s="1"/>
  <c r="E243" i="48"/>
  <c r="E227" i="48"/>
  <c r="E246" i="64"/>
  <c r="E226" i="64"/>
  <c r="E247" i="64"/>
  <c r="E245" i="64"/>
  <c r="E237" i="44"/>
  <c r="E238" i="44" s="1"/>
  <c r="E224" i="60"/>
  <c r="E242" i="60" s="1"/>
  <c r="E244" i="62"/>
  <c r="G226" i="66"/>
  <c r="G246" i="66"/>
  <c r="G245" i="66"/>
  <c r="G247" i="66"/>
  <c r="C237" i="65"/>
  <c r="C238" i="65" s="1"/>
  <c r="E237" i="48"/>
  <c r="E238" i="48" s="1"/>
  <c r="G247" i="60"/>
  <c r="G245" i="60"/>
  <c r="G246" i="60"/>
  <c r="G226" i="60"/>
  <c r="G224" i="53"/>
  <c r="G242" i="53" s="1"/>
  <c r="E237" i="65"/>
  <c r="E238" i="65" s="1"/>
  <c r="G224" i="62"/>
  <c r="G242" i="62" s="1"/>
  <c r="E247" i="66"/>
  <c r="E226" i="66"/>
  <c r="E246" i="66"/>
  <c r="E245" i="66"/>
  <c r="G225" i="45"/>
  <c r="G225" i="67"/>
  <c r="E245" i="42"/>
  <c r="E246" i="42"/>
  <c r="E247" i="42"/>
  <c r="E226" i="42"/>
  <c r="E243" i="62"/>
  <c r="E227" i="62"/>
  <c r="E244" i="48"/>
  <c r="E225" i="57"/>
  <c r="G225" i="68"/>
  <c r="E225" i="54"/>
  <c r="G244" i="58"/>
  <c r="D94" i="39"/>
  <c r="D93" i="39"/>
  <c r="D97" i="22"/>
  <c r="D94" i="22"/>
  <c r="D98" i="21"/>
  <c r="D108" i="21" s="1"/>
  <c r="D110" i="21" s="1"/>
  <c r="D258" i="21" s="1"/>
  <c r="D260" i="21" s="1"/>
  <c r="E223" i="21" s="1"/>
  <c r="D95" i="39"/>
  <c r="D98" i="26"/>
  <c r="D108" i="26" s="1"/>
  <c r="D110" i="26" s="1"/>
  <c r="D258" i="26" s="1"/>
  <c r="D260" i="26" s="1"/>
  <c r="E223" i="26" s="1"/>
  <c r="E98" i="27"/>
  <c r="E108" i="27" s="1"/>
  <c r="E110" i="27" s="1"/>
  <c r="E258" i="27" s="1"/>
  <c r="E260" i="27" s="1"/>
  <c r="G223" i="27" s="1"/>
  <c r="E98" i="23"/>
  <c r="E108" i="23" s="1"/>
  <c r="E110" i="23" s="1"/>
  <c r="E258" i="23" s="1"/>
  <c r="E260" i="23" s="1"/>
  <c r="G223" i="23" s="1"/>
  <c r="D93" i="22"/>
  <c r="D98" i="16"/>
  <c r="D108" i="16" s="1"/>
  <c r="D110" i="16" s="1"/>
  <c r="D258" i="16" s="1"/>
  <c r="D260" i="16" s="1"/>
  <c r="E223" i="16" s="1"/>
  <c r="E96" i="16"/>
  <c r="E94" i="16" s="1"/>
  <c r="E257" i="16"/>
  <c r="D98" i="34"/>
  <c r="D108" i="34" s="1"/>
  <c r="D110" i="34" s="1"/>
  <c r="D258" i="34" s="1"/>
  <c r="D260" i="34" s="1"/>
  <c r="E223" i="34" s="1"/>
  <c r="E95" i="25"/>
  <c r="E97" i="25"/>
  <c r="E94" i="20"/>
  <c r="E153" i="1"/>
  <c r="E115" i="1" s="1"/>
  <c r="E119" i="1" s="1"/>
  <c r="E259" i="1" s="1"/>
  <c r="E223" i="40"/>
  <c r="E257" i="40"/>
  <c r="E96" i="40"/>
  <c r="E72" i="40"/>
  <c r="E256" i="39"/>
  <c r="E97" i="39"/>
  <c r="E93" i="39"/>
  <c r="E95" i="39"/>
  <c r="E94" i="39"/>
  <c r="E256" i="38"/>
  <c r="E257" i="38"/>
  <c r="E96" i="38"/>
  <c r="E94" i="38" s="1"/>
  <c r="E223" i="38"/>
  <c r="E256" i="37"/>
  <c r="E224" i="37"/>
  <c r="E242" i="37" s="1"/>
  <c r="E257" i="37"/>
  <c r="E96" i="37"/>
  <c r="E97" i="37" s="1"/>
  <c r="D257" i="36"/>
  <c r="D96" i="36"/>
  <c r="D94" i="36" s="1"/>
  <c r="D256" i="36"/>
  <c r="E257" i="36"/>
  <c r="E96" i="36"/>
  <c r="F48" i="36"/>
  <c r="E70" i="36" s="1"/>
  <c r="E72" i="36" s="1"/>
  <c r="E93" i="35"/>
  <c r="E97" i="35"/>
  <c r="E95" i="35"/>
  <c r="E224" i="35"/>
  <c r="E242" i="35" s="1"/>
  <c r="E256" i="34"/>
  <c r="E257" i="34"/>
  <c r="E96" i="34"/>
  <c r="E94" i="34" s="1"/>
  <c r="E256" i="33"/>
  <c r="E224" i="33"/>
  <c r="E242" i="33" s="1"/>
  <c r="E257" i="33"/>
  <c r="E96" i="33"/>
  <c r="E95" i="33" s="1"/>
  <c r="D98" i="32"/>
  <c r="D108" i="32" s="1"/>
  <c r="D110" i="32" s="1"/>
  <c r="D258" i="32" s="1"/>
  <c r="D260" i="32" s="1"/>
  <c r="E98" i="32"/>
  <c r="E108" i="32" s="1"/>
  <c r="E110" i="32" s="1"/>
  <c r="E258" i="32" s="1"/>
  <c r="E260" i="32" s="1"/>
  <c r="E256" i="31"/>
  <c r="E223" i="31"/>
  <c r="E257" i="31"/>
  <c r="E96" i="31"/>
  <c r="E95" i="31" s="1"/>
  <c r="E98" i="30"/>
  <c r="E108" i="30" s="1"/>
  <c r="E110" i="30" s="1"/>
  <c r="E258" i="30" s="1"/>
  <c r="E260" i="30" s="1"/>
  <c r="D98" i="30"/>
  <c r="D108" i="30" s="1"/>
  <c r="D110" i="30" s="1"/>
  <c r="D258" i="30" s="1"/>
  <c r="D260" i="30" s="1"/>
  <c r="E223" i="29"/>
  <c r="G223" i="29"/>
  <c r="E257" i="28"/>
  <c r="E96" i="28"/>
  <c r="F48" i="28"/>
  <c r="E70" i="28" s="1"/>
  <c r="E72" i="28" s="1"/>
  <c r="E223" i="28"/>
  <c r="D256" i="27"/>
  <c r="D94" i="27"/>
  <c r="D97" i="27"/>
  <c r="D93" i="27"/>
  <c r="D95" i="27"/>
  <c r="E256" i="26"/>
  <c r="E257" i="26"/>
  <c r="E96" i="26"/>
  <c r="E94" i="26" s="1"/>
  <c r="E224" i="25"/>
  <c r="E242" i="25" s="1"/>
  <c r="E94" i="25"/>
  <c r="E223" i="23"/>
  <c r="E95" i="24"/>
  <c r="D256" i="24"/>
  <c r="D93" i="24"/>
  <c r="D95" i="24"/>
  <c r="D94" i="24"/>
  <c r="D97" i="24"/>
  <c r="E97" i="24"/>
  <c r="E93" i="24"/>
  <c r="E256" i="22"/>
  <c r="E257" i="22"/>
  <c r="E96" i="22"/>
  <c r="E97" i="22" s="1"/>
  <c r="E95" i="21"/>
  <c r="E93" i="21"/>
  <c r="E94" i="21"/>
  <c r="E223" i="20"/>
  <c r="E97" i="20"/>
  <c r="E95" i="20"/>
  <c r="E98" i="19"/>
  <c r="E108" i="19" s="1"/>
  <c r="E110" i="19" s="1"/>
  <c r="E258" i="19" s="1"/>
  <c r="E260" i="19" s="1"/>
  <c r="D98" i="19"/>
  <c r="D108" i="19" s="1"/>
  <c r="D110" i="19" s="1"/>
  <c r="D258" i="19" s="1"/>
  <c r="D260" i="19" s="1"/>
  <c r="E95" i="18"/>
  <c r="E93" i="18"/>
  <c r="E97" i="18"/>
  <c r="E257" i="17"/>
  <c r="E96" i="17"/>
  <c r="E93" i="17" s="1"/>
  <c r="D98" i="17"/>
  <c r="D108" i="17" s="1"/>
  <c r="D110" i="17" s="1"/>
  <c r="D258" i="17" s="1"/>
  <c r="D260" i="17" s="1"/>
  <c r="E224" i="16"/>
  <c r="E242" i="16" s="1"/>
  <c r="E97" i="15"/>
  <c r="E224" i="15"/>
  <c r="E242" i="15" s="1"/>
  <c r="E95" i="15"/>
  <c r="E93" i="15"/>
  <c r="G224" i="14"/>
  <c r="G242" i="14" s="1"/>
  <c r="E224" i="14"/>
  <c r="E242" i="14" s="1"/>
  <c r="E256" i="13"/>
  <c r="E257" i="13"/>
  <c r="E96" i="13"/>
  <c r="E97" i="13" s="1"/>
  <c r="E224" i="13"/>
  <c r="E242" i="13" s="1"/>
  <c r="D257" i="12"/>
  <c r="D96" i="12"/>
  <c r="D72" i="12"/>
  <c r="E84" i="12"/>
  <c r="E85" i="12" s="1"/>
  <c r="F43" i="12"/>
  <c r="F41" i="12"/>
  <c r="F40" i="12"/>
  <c r="F45" i="12"/>
  <c r="E69" i="12"/>
  <c r="F46" i="12"/>
  <c r="F47" i="12"/>
  <c r="F42" i="12"/>
  <c r="F44" i="12"/>
  <c r="E256" i="10"/>
  <c r="D257" i="10"/>
  <c r="D96" i="10"/>
  <c r="D94" i="10" s="1"/>
  <c r="E257" i="10"/>
  <c r="E96" i="10"/>
  <c r="E94" i="10" s="1"/>
  <c r="D248" i="1"/>
  <c r="J38" i="2" s="1"/>
  <c r="K38" i="2" s="1"/>
  <c r="D60" i="1"/>
  <c r="D56" i="1"/>
  <c r="E56" i="1"/>
  <c r="E62" i="1" s="1"/>
  <c r="E71" i="1" s="1"/>
  <c r="E17" i="1"/>
  <c r="D17" i="1"/>
  <c r="D20" i="1" s="1"/>
  <c r="F227" i="1"/>
  <c r="F223" i="1"/>
  <c r="D227" i="1"/>
  <c r="D223" i="1"/>
  <c r="E225" i="99" l="1"/>
  <c r="G244" i="101"/>
  <c r="G248" i="93"/>
  <c r="E261" i="93" s="1"/>
  <c r="E262" i="93" s="1"/>
  <c r="C57" i="104" s="1"/>
  <c r="E57" i="104" s="1"/>
  <c r="G57" i="104" s="1"/>
  <c r="G225" i="102"/>
  <c r="E225" i="70"/>
  <c r="C237" i="70" s="1"/>
  <c r="C238" i="70" s="1"/>
  <c r="G225" i="77"/>
  <c r="E237" i="77" s="1"/>
  <c r="E238" i="77" s="1"/>
  <c r="E244" i="103"/>
  <c r="G244" i="91"/>
  <c r="G225" i="88"/>
  <c r="E237" i="88" s="1"/>
  <c r="E238" i="88" s="1"/>
  <c r="D98" i="18"/>
  <c r="D108" i="18" s="1"/>
  <c r="D110" i="18" s="1"/>
  <c r="D258" i="18" s="1"/>
  <c r="D260" i="18" s="1"/>
  <c r="E223" i="18" s="1"/>
  <c r="G244" i="61"/>
  <c r="G225" i="59"/>
  <c r="G248" i="58"/>
  <c r="E261" i="58" s="1"/>
  <c r="E262" i="58" s="1"/>
  <c r="C54" i="72" s="1"/>
  <c r="E54" i="72" s="1"/>
  <c r="G54" i="72" s="1"/>
  <c r="G225" i="53"/>
  <c r="E237" i="53" s="1"/>
  <c r="E238" i="53" s="1"/>
  <c r="G244" i="52"/>
  <c r="G225" i="47"/>
  <c r="E244" i="44"/>
  <c r="I54" i="104"/>
  <c r="I56" i="104"/>
  <c r="G75" i="104"/>
  <c r="E244" i="88"/>
  <c r="E225" i="86"/>
  <c r="C237" i="86" s="1"/>
  <c r="C238" i="86" s="1"/>
  <c r="E248" i="101"/>
  <c r="D261" i="101" s="1"/>
  <c r="D262" i="101" s="1"/>
  <c r="C31" i="104" s="1"/>
  <c r="E31" i="104" s="1"/>
  <c r="E244" i="64"/>
  <c r="E225" i="53"/>
  <c r="C237" i="53" s="1"/>
  <c r="C238" i="53" s="1"/>
  <c r="E244" i="49"/>
  <c r="I57" i="72"/>
  <c r="C237" i="94"/>
  <c r="C238" i="94" s="1"/>
  <c r="E245" i="96"/>
  <c r="E226" i="96"/>
  <c r="E247" i="96"/>
  <c r="E246" i="96"/>
  <c r="E243" i="103"/>
  <c r="E227" i="103"/>
  <c r="G246" i="80"/>
  <c r="G245" i="80"/>
  <c r="G226" i="80"/>
  <c r="G247" i="80"/>
  <c r="E237" i="92"/>
  <c r="E238" i="92" s="1"/>
  <c r="G225" i="95"/>
  <c r="E243" i="80"/>
  <c r="E227" i="80"/>
  <c r="E246" i="74"/>
  <c r="E226" i="74"/>
  <c r="E247" i="74"/>
  <c r="E245" i="74"/>
  <c r="G244" i="98"/>
  <c r="E237" i="99"/>
  <c r="E238" i="99" s="1"/>
  <c r="G244" i="100"/>
  <c r="G248" i="82"/>
  <c r="E261" i="82" s="1"/>
  <c r="E262" i="82" s="1"/>
  <c r="C46" i="104" s="1"/>
  <c r="E46" i="104" s="1"/>
  <c r="G46" i="104" s="1"/>
  <c r="E237" i="89"/>
  <c r="E238" i="89" s="1"/>
  <c r="E244" i="80"/>
  <c r="E237" i="102"/>
  <c r="E238" i="102" s="1"/>
  <c r="G245" i="103"/>
  <c r="G247" i="103"/>
  <c r="G226" i="103"/>
  <c r="G246" i="103"/>
  <c r="G224" i="75"/>
  <c r="G242" i="75" s="1"/>
  <c r="C237" i="99"/>
  <c r="C238" i="99" s="1"/>
  <c r="C237" i="97"/>
  <c r="C238" i="97" s="1"/>
  <c r="E246" i="95"/>
  <c r="E226" i="95"/>
  <c r="E245" i="95"/>
  <c r="E247" i="95"/>
  <c r="E245" i="92"/>
  <c r="E247" i="92"/>
  <c r="E226" i="92"/>
  <c r="E246" i="92"/>
  <c r="C237" i="83"/>
  <c r="C238" i="83" s="1"/>
  <c r="E237" i="78"/>
  <c r="E238" i="78" s="1"/>
  <c r="G245" i="90"/>
  <c r="G247" i="90"/>
  <c r="G226" i="90"/>
  <c r="G246" i="90"/>
  <c r="E246" i="77"/>
  <c r="E226" i="77"/>
  <c r="E245" i="77"/>
  <c r="E247" i="77"/>
  <c r="E225" i="79"/>
  <c r="E237" i="87"/>
  <c r="E238" i="87" s="1"/>
  <c r="G243" i="100"/>
  <c r="G227" i="100"/>
  <c r="G247" i="96"/>
  <c r="G226" i="96"/>
  <c r="G246" i="96"/>
  <c r="G245" i="96"/>
  <c r="G243" i="101"/>
  <c r="G248" i="101" s="1"/>
  <c r="E261" i="101" s="1"/>
  <c r="E262" i="101" s="1"/>
  <c r="C65" i="104" s="1"/>
  <c r="E65" i="104" s="1"/>
  <c r="G65" i="104" s="1"/>
  <c r="G227" i="101"/>
  <c r="C237" i="91"/>
  <c r="C238" i="91" s="1"/>
  <c r="G246" i="81"/>
  <c r="G245" i="81"/>
  <c r="G247" i="81"/>
  <c r="G226" i="81"/>
  <c r="E247" i="98"/>
  <c r="E226" i="98"/>
  <c r="E245" i="98"/>
  <c r="E246" i="98"/>
  <c r="C237" i="78"/>
  <c r="C238" i="78" s="1"/>
  <c r="C237" i="82"/>
  <c r="C238" i="82" s="1"/>
  <c r="E237" i="94"/>
  <c r="E238" i="94" s="1"/>
  <c r="G246" i="74"/>
  <c r="G245" i="74"/>
  <c r="G247" i="74"/>
  <c r="G226" i="74"/>
  <c r="G243" i="91"/>
  <c r="G248" i="91" s="1"/>
  <c r="E261" i="91" s="1"/>
  <c r="E262" i="91" s="1"/>
  <c r="C55" i="104" s="1"/>
  <c r="E55" i="104" s="1"/>
  <c r="G55" i="104" s="1"/>
  <c r="G227" i="91"/>
  <c r="E224" i="90"/>
  <c r="E242" i="90" s="1"/>
  <c r="E244" i="100"/>
  <c r="G225" i="83"/>
  <c r="G247" i="85"/>
  <c r="G246" i="85"/>
  <c r="G226" i="85"/>
  <c r="G245" i="85"/>
  <c r="E248" i="87"/>
  <c r="D261" i="87" s="1"/>
  <c r="D262" i="87" s="1"/>
  <c r="C17" i="104" s="1"/>
  <c r="E17" i="104" s="1"/>
  <c r="E237" i="86"/>
  <c r="E238" i="86" s="1"/>
  <c r="G225" i="76"/>
  <c r="E248" i="85"/>
  <c r="D261" i="85" s="1"/>
  <c r="D262" i="85" s="1"/>
  <c r="C15" i="104" s="1"/>
  <c r="E15" i="104" s="1"/>
  <c r="E243" i="88"/>
  <c r="E227" i="88"/>
  <c r="G243" i="98"/>
  <c r="G227" i="98"/>
  <c r="G247" i="97"/>
  <c r="G246" i="97"/>
  <c r="G245" i="97"/>
  <c r="G226" i="97"/>
  <c r="E225" i="89"/>
  <c r="E243" i="100"/>
  <c r="E227" i="100"/>
  <c r="C237" i="73"/>
  <c r="C238" i="73" s="1"/>
  <c r="E245" i="84"/>
  <c r="E246" i="84"/>
  <c r="E226" i="84"/>
  <c r="E247" i="84"/>
  <c r="E225" i="81"/>
  <c r="G247" i="79"/>
  <c r="G245" i="79"/>
  <c r="G226" i="79"/>
  <c r="G246" i="79"/>
  <c r="G226" i="84"/>
  <c r="G247" i="84"/>
  <c r="G246" i="84"/>
  <c r="G245" i="84"/>
  <c r="E245" i="75"/>
  <c r="E246" i="75"/>
  <c r="E247" i="75"/>
  <c r="E226" i="75"/>
  <c r="C237" i="93"/>
  <c r="C238" i="93" s="1"/>
  <c r="G225" i="73"/>
  <c r="C237" i="58"/>
  <c r="C238" i="58" s="1"/>
  <c r="G246" i="64"/>
  <c r="G245" i="64"/>
  <c r="G247" i="64"/>
  <c r="G226" i="64"/>
  <c r="E243" i="69"/>
  <c r="E227" i="69"/>
  <c r="C237" i="50"/>
  <c r="C238" i="50" s="1"/>
  <c r="C237" i="57"/>
  <c r="C238" i="57" s="1"/>
  <c r="E244" i="42"/>
  <c r="E243" i="66"/>
  <c r="E227" i="66"/>
  <c r="G243" i="66"/>
  <c r="G227" i="66"/>
  <c r="G226" i="44"/>
  <c r="G246" i="44"/>
  <c r="G245" i="44"/>
  <c r="G247" i="44"/>
  <c r="E248" i="48"/>
  <c r="D261" i="48" s="1"/>
  <c r="D262" i="48" s="1"/>
  <c r="C10" i="72" s="1"/>
  <c r="E10" i="72" s="1"/>
  <c r="G10" i="72" s="1"/>
  <c r="E237" i="56"/>
  <c r="E238" i="56" s="1"/>
  <c r="G225" i="51"/>
  <c r="E245" i="71"/>
  <c r="E246" i="71"/>
  <c r="E226" i="71"/>
  <c r="E247" i="71"/>
  <c r="E237" i="54"/>
  <c r="E238" i="54" s="1"/>
  <c r="E244" i="46"/>
  <c r="G245" i="46"/>
  <c r="G247" i="46"/>
  <c r="G226" i="46"/>
  <c r="G246" i="46"/>
  <c r="G243" i="71"/>
  <c r="G227" i="71"/>
  <c r="C237" i="68"/>
  <c r="C238" i="68" s="1"/>
  <c r="G246" i="48"/>
  <c r="G245" i="48"/>
  <c r="G247" i="48"/>
  <c r="G226" i="48"/>
  <c r="G244" i="41"/>
  <c r="E244" i="43"/>
  <c r="G245" i="57"/>
  <c r="G247" i="57"/>
  <c r="G226" i="57"/>
  <c r="G246" i="57"/>
  <c r="G225" i="49"/>
  <c r="E244" i="52"/>
  <c r="E245" i="56"/>
  <c r="E247" i="56"/>
  <c r="E246" i="56"/>
  <c r="E226" i="56"/>
  <c r="E237" i="45"/>
  <c r="E238" i="45" s="1"/>
  <c r="G244" i="60"/>
  <c r="E246" i="65"/>
  <c r="E226" i="65"/>
  <c r="E245" i="65"/>
  <c r="E247" i="65"/>
  <c r="E225" i="60"/>
  <c r="E225" i="67"/>
  <c r="G243" i="41"/>
  <c r="G248" i="41" s="1"/>
  <c r="E261" i="41" s="1"/>
  <c r="E262" i="41" s="1"/>
  <c r="C37" i="72" s="1"/>
  <c r="E37" i="72" s="1"/>
  <c r="G37" i="72" s="1"/>
  <c r="G227" i="41"/>
  <c r="E243" i="43"/>
  <c r="E227" i="43"/>
  <c r="E237" i="59"/>
  <c r="E238" i="59" s="1"/>
  <c r="E243" i="52"/>
  <c r="E227" i="52"/>
  <c r="E243" i="61"/>
  <c r="E227" i="61"/>
  <c r="C237" i="51"/>
  <c r="C238" i="51" s="1"/>
  <c r="G225" i="63"/>
  <c r="E237" i="67"/>
  <c r="E238" i="67" s="1"/>
  <c r="E248" i="62"/>
  <c r="D261" i="62" s="1"/>
  <c r="D262" i="62" s="1"/>
  <c r="C24" i="72" s="1"/>
  <c r="E24" i="72" s="1"/>
  <c r="G24" i="72" s="1"/>
  <c r="G245" i="69"/>
  <c r="G226" i="69"/>
  <c r="G246" i="69"/>
  <c r="G247" i="69"/>
  <c r="G225" i="62"/>
  <c r="E243" i="44"/>
  <c r="E248" i="44" s="1"/>
  <c r="D261" i="44" s="1"/>
  <c r="D262" i="44" s="1"/>
  <c r="C6" i="72" s="1"/>
  <c r="E6" i="72" s="1"/>
  <c r="G6" i="72" s="1"/>
  <c r="E227" i="44"/>
  <c r="E225" i="63"/>
  <c r="E243" i="49"/>
  <c r="E227" i="49"/>
  <c r="C237" i="47"/>
  <c r="C238" i="47" s="1"/>
  <c r="G243" i="60"/>
  <c r="G227" i="60"/>
  <c r="G243" i="52"/>
  <c r="G248" i="52" s="1"/>
  <c r="E261" i="52" s="1"/>
  <c r="E262" i="52" s="1"/>
  <c r="C48" i="72" s="1"/>
  <c r="E48" i="72" s="1"/>
  <c r="G48" i="72" s="1"/>
  <c r="G227" i="52"/>
  <c r="E237" i="50"/>
  <c r="E238" i="50" s="1"/>
  <c r="G243" i="61"/>
  <c r="G248" i="61" s="1"/>
  <c r="E261" i="61" s="1"/>
  <c r="E262" i="61" s="1"/>
  <c r="C57" i="72" s="1"/>
  <c r="E57" i="72" s="1"/>
  <c r="G57" i="72" s="1"/>
  <c r="G227" i="61"/>
  <c r="C237" i="54"/>
  <c r="C238" i="54" s="1"/>
  <c r="E246" i="55"/>
  <c r="E226" i="55"/>
  <c r="E245" i="55"/>
  <c r="E247" i="55"/>
  <c r="E243" i="64"/>
  <c r="E248" i="64" s="1"/>
  <c r="D261" i="64" s="1"/>
  <c r="D262" i="64" s="1"/>
  <c r="C26" i="72" s="1"/>
  <c r="E26" i="72" s="1"/>
  <c r="G26" i="72" s="1"/>
  <c r="E227" i="64"/>
  <c r="G245" i="42"/>
  <c r="G247" i="42"/>
  <c r="G226" i="42"/>
  <c r="G246" i="42"/>
  <c r="E237" i="70"/>
  <c r="E238" i="70" s="1"/>
  <c r="E237" i="47"/>
  <c r="E238" i="47" s="1"/>
  <c r="E243" i="46"/>
  <c r="E227" i="46"/>
  <c r="E244" i="69"/>
  <c r="E244" i="61"/>
  <c r="G246" i="55"/>
  <c r="G245" i="55"/>
  <c r="G247" i="55"/>
  <c r="G226" i="55"/>
  <c r="E245" i="59"/>
  <c r="E247" i="59"/>
  <c r="E246" i="59"/>
  <c r="E226" i="59"/>
  <c r="G245" i="43"/>
  <c r="G247" i="43"/>
  <c r="G226" i="43"/>
  <c r="G246" i="43"/>
  <c r="E243" i="42"/>
  <c r="E227" i="42"/>
  <c r="E237" i="68"/>
  <c r="E238" i="68" s="1"/>
  <c r="E244" i="66"/>
  <c r="G247" i="65"/>
  <c r="G226" i="65"/>
  <c r="G246" i="65"/>
  <c r="G245" i="65"/>
  <c r="G244" i="66"/>
  <c r="E225" i="45"/>
  <c r="E248" i="41"/>
  <c r="D261" i="41" s="1"/>
  <c r="D262" i="41" s="1"/>
  <c r="C3" i="72" s="1"/>
  <c r="E3" i="72" s="1"/>
  <c r="G3" i="72" s="1"/>
  <c r="G244" i="71"/>
  <c r="D98" i="39"/>
  <c r="D108" i="39" s="1"/>
  <c r="D110" i="39" s="1"/>
  <c r="D258" i="39" s="1"/>
  <c r="D260" i="39" s="1"/>
  <c r="E223" i="39" s="1"/>
  <c r="E224" i="39" s="1"/>
  <c r="E242" i="39" s="1"/>
  <c r="D98" i="22"/>
  <c r="D108" i="22" s="1"/>
  <c r="D110" i="22" s="1"/>
  <c r="D258" i="22" s="1"/>
  <c r="D260" i="22" s="1"/>
  <c r="E223" i="22" s="1"/>
  <c r="E224" i="22" s="1"/>
  <c r="E242" i="22" s="1"/>
  <c r="E98" i="20"/>
  <c r="E108" i="20" s="1"/>
  <c r="E110" i="20" s="1"/>
  <c r="E258" i="20" s="1"/>
  <c r="E260" i="20" s="1"/>
  <c r="G223" i="20" s="1"/>
  <c r="E95" i="16"/>
  <c r="E97" i="16"/>
  <c r="E93" i="16"/>
  <c r="E93" i="38"/>
  <c r="D93" i="36"/>
  <c r="E98" i="35"/>
  <c r="E108" i="35" s="1"/>
  <c r="E110" i="35" s="1"/>
  <c r="E258" i="35" s="1"/>
  <c r="E260" i="35" s="1"/>
  <c r="G223" i="35" s="1"/>
  <c r="E93" i="33"/>
  <c r="E93" i="31"/>
  <c r="E98" i="25"/>
  <c r="E108" i="25" s="1"/>
  <c r="E110" i="25" s="1"/>
  <c r="E258" i="25" s="1"/>
  <c r="E260" i="25" s="1"/>
  <c r="G223" i="25" s="1"/>
  <c r="E98" i="18"/>
  <c r="E108" i="18" s="1"/>
  <c r="E110" i="18" s="1"/>
  <c r="E258" i="18" s="1"/>
  <c r="E260" i="18" s="1"/>
  <c r="G223" i="18" s="1"/>
  <c r="E225" i="16"/>
  <c r="C237" i="16" s="1"/>
  <c r="C238" i="16" s="1"/>
  <c r="E97" i="17"/>
  <c r="E95" i="17"/>
  <c r="E225" i="15"/>
  <c r="C237" i="15" s="1"/>
  <c r="C238" i="15" s="1"/>
  <c r="J42" i="2"/>
  <c r="K42" i="2" s="1"/>
  <c r="K46" i="2" s="1"/>
  <c r="E256" i="40"/>
  <c r="E94" i="40"/>
  <c r="E95" i="40"/>
  <c r="E97" i="40"/>
  <c r="E93" i="40"/>
  <c r="E224" i="40"/>
  <c r="E242" i="40" s="1"/>
  <c r="E98" i="39"/>
  <c r="E108" i="39" s="1"/>
  <c r="E110" i="39" s="1"/>
  <c r="E258" i="39" s="1"/>
  <c r="E260" i="39" s="1"/>
  <c r="E224" i="38"/>
  <c r="E242" i="38" s="1"/>
  <c r="E95" i="38"/>
  <c r="E97" i="38"/>
  <c r="E225" i="37"/>
  <c r="E94" i="37"/>
  <c r="E95" i="37"/>
  <c r="E93" i="37"/>
  <c r="E256" i="36"/>
  <c r="E94" i="36"/>
  <c r="E93" i="36"/>
  <c r="E95" i="36"/>
  <c r="E97" i="36"/>
  <c r="D97" i="36"/>
  <c r="D95" i="36"/>
  <c r="E225" i="35"/>
  <c r="E95" i="34"/>
  <c r="E93" i="34"/>
  <c r="E97" i="34"/>
  <c r="E224" i="34"/>
  <c r="E242" i="34" s="1"/>
  <c r="E225" i="33"/>
  <c r="E94" i="33"/>
  <c r="E97" i="33"/>
  <c r="G223" i="32"/>
  <c r="E223" i="32"/>
  <c r="E224" i="31"/>
  <c r="E242" i="31" s="1"/>
  <c r="E97" i="31"/>
  <c r="E94" i="31"/>
  <c r="G223" i="30"/>
  <c r="E223" i="30"/>
  <c r="G224" i="29"/>
  <c r="G242" i="29" s="1"/>
  <c r="E224" i="29"/>
  <c r="E242" i="29" s="1"/>
  <c r="E224" i="28"/>
  <c r="E242" i="28" s="1"/>
  <c r="E256" i="28"/>
  <c r="E97" i="28"/>
  <c r="E93" i="28"/>
  <c r="E94" i="28"/>
  <c r="E95" i="28"/>
  <c r="G224" i="27"/>
  <c r="G242" i="27" s="1"/>
  <c r="D98" i="27"/>
  <c r="D108" i="27" s="1"/>
  <c r="D110" i="27" s="1"/>
  <c r="D258" i="27" s="1"/>
  <c r="D260" i="27" s="1"/>
  <c r="E95" i="26"/>
  <c r="E93" i="26"/>
  <c r="E97" i="26"/>
  <c r="E224" i="26"/>
  <c r="E242" i="26" s="1"/>
  <c r="E225" i="25"/>
  <c r="D98" i="24"/>
  <c r="D108" i="24" s="1"/>
  <c r="D110" i="24" s="1"/>
  <c r="D258" i="24" s="1"/>
  <c r="D260" i="24" s="1"/>
  <c r="G224" i="23"/>
  <c r="G242" i="23" s="1"/>
  <c r="E98" i="24"/>
  <c r="E108" i="24" s="1"/>
  <c r="E110" i="24" s="1"/>
  <c r="E258" i="24" s="1"/>
  <c r="E260" i="24" s="1"/>
  <c r="E224" i="23"/>
  <c r="E242" i="23" s="1"/>
  <c r="E225" i="23"/>
  <c r="E95" i="22"/>
  <c r="E94" i="22"/>
  <c r="E93" i="22"/>
  <c r="E98" i="21"/>
  <c r="E108" i="21" s="1"/>
  <c r="E110" i="21" s="1"/>
  <c r="E258" i="21" s="1"/>
  <c r="E260" i="21" s="1"/>
  <c r="E224" i="21"/>
  <c r="E242" i="21" s="1"/>
  <c r="E224" i="20"/>
  <c r="E242" i="20" s="1"/>
  <c r="E223" i="19"/>
  <c r="G223" i="19"/>
  <c r="E223" i="17"/>
  <c r="E94" i="17"/>
  <c r="E98" i="15"/>
  <c r="E108" i="15" s="1"/>
  <c r="E110" i="15" s="1"/>
  <c r="E258" i="15" s="1"/>
  <c r="E260" i="15" s="1"/>
  <c r="E225" i="14"/>
  <c r="G225" i="14"/>
  <c r="E95" i="13"/>
  <c r="E94" i="13"/>
  <c r="E93" i="13"/>
  <c r="E225" i="13"/>
  <c r="E257" i="12"/>
  <c r="E96" i="12"/>
  <c r="D256" i="12"/>
  <c r="D94" i="12"/>
  <c r="D95" i="12"/>
  <c r="D97" i="12"/>
  <c r="D93" i="12"/>
  <c r="F48" i="12"/>
  <c r="E70" i="12" s="1"/>
  <c r="E72" i="12" s="1"/>
  <c r="D93" i="10"/>
  <c r="D97" i="10"/>
  <c r="E95" i="10"/>
  <c r="E93" i="10"/>
  <c r="E97" i="10"/>
  <c r="D95" i="10"/>
  <c r="D62" i="1"/>
  <c r="D71" i="1" s="1"/>
  <c r="D103" i="1"/>
  <c r="D104" i="1" s="1"/>
  <c r="D109" i="1" s="1"/>
  <c r="D19" i="1"/>
  <c r="D21" i="1" s="1"/>
  <c r="D30" i="1" s="1"/>
  <c r="D47" i="1" s="1"/>
  <c r="E103" i="1"/>
  <c r="E104" i="1" s="1"/>
  <c r="E109" i="1" s="1"/>
  <c r="E19" i="1"/>
  <c r="E20" i="1"/>
  <c r="E248" i="103" l="1"/>
  <c r="D261" i="103" s="1"/>
  <c r="D262" i="103" s="1"/>
  <c r="C33" i="104" s="1"/>
  <c r="E33" i="104" s="1"/>
  <c r="G33" i="104" s="1"/>
  <c r="G244" i="80"/>
  <c r="G31" i="104"/>
  <c r="G17" i="104"/>
  <c r="G15" i="104"/>
  <c r="G244" i="79"/>
  <c r="G244" i="74"/>
  <c r="G244" i="69"/>
  <c r="E248" i="52"/>
  <c r="D261" i="52" s="1"/>
  <c r="D262" i="52" s="1"/>
  <c r="C14" i="72" s="1"/>
  <c r="E14" i="72" s="1"/>
  <c r="G14" i="72" s="1"/>
  <c r="G244" i="64"/>
  <c r="G244" i="42"/>
  <c r="G244" i="55"/>
  <c r="E248" i="49"/>
  <c r="D261" i="49" s="1"/>
  <c r="D262" i="49" s="1"/>
  <c r="C11" i="72" s="1"/>
  <c r="E11" i="72" s="1"/>
  <c r="G11" i="72" s="1"/>
  <c r="G244" i="48"/>
  <c r="I57" i="104"/>
  <c r="E248" i="66"/>
  <c r="D261" i="66" s="1"/>
  <c r="D262" i="66" s="1"/>
  <c r="C28" i="72" s="1"/>
  <c r="E28" i="72" s="1"/>
  <c r="G28" i="72" s="1"/>
  <c r="E248" i="46"/>
  <c r="D261" i="46" s="1"/>
  <c r="D262" i="46" s="1"/>
  <c r="C8" i="72" s="1"/>
  <c r="E8" i="72" s="1"/>
  <c r="G8" i="72" s="1"/>
  <c r="E248" i="42"/>
  <c r="D261" i="42" s="1"/>
  <c r="D262" i="42" s="1"/>
  <c r="C4" i="72" s="1"/>
  <c r="E4" i="72" s="1"/>
  <c r="G4" i="72" s="1"/>
  <c r="E248" i="88"/>
  <c r="D261" i="88" s="1"/>
  <c r="D262" i="88" s="1"/>
  <c r="C18" i="104" s="1"/>
  <c r="E18" i="104" s="1"/>
  <c r="E248" i="80"/>
  <c r="D261" i="80" s="1"/>
  <c r="D262" i="80" s="1"/>
  <c r="C10" i="104" s="1"/>
  <c r="E10" i="104" s="1"/>
  <c r="E248" i="100"/>
  <c r="D261" i="100" s="1"/>
  <c r="D262" i="100" s="1"/>
  <c r="C30" i="104" s="1"/>
  <c r="E30" i="104" s="1"/>
  <c r="E243" i="95"/>
  <c r="E227" i="95"/>
  <c r="E245" i="83"/>
  <c r="E247" i="83"/>
  <c r="E246" i="83"/>
  <c r="E226" i="83"/>
  <c r="G243" i="103"/>
  <c r="G227" i="103"/>
  <c r="E237" i="95"/>
  <c r="E238" i="95" s="1"/>
  <c r="E243" i="77"/>
  <c r="E227" i="77"/>
  <c r="E244" i="75"/>
  <c r="E245" i="73"/>
  <c r="E247" i="73"/>
  <c r="E246" i="73"/>
  <c r="E226" i="73"/>
  <c r="G243" i="74"/>
  <c r="G227" i="74"/>
  <c r="G226" i="77"/>
  <c r="G246" i="77"/>
  <c r="G247" i="77"/>
  <c r="G245" i="77"/>
  <c r="G244" i="84"/>
  <c r="G248" i="98"/>
  <c r="E261" i="98" s="1"/>
  <c r="E262" i="98" s="1"/>
  <c r="C62" i="104" s="1"/>
  <c r="E62" i="104" s="1"/>
  <c r="G62" i="104" s="1"/>
  <c r="E237" i="76"/>
  <c r="E238" i="76" s="1"/>
  <c r="E237" i="83"/>
  <c r="E238" i="83" s="1"/>
  <c r="E245" i="78"/>
  <c r="E247" i="78"/>
  <c r="E226" i="78"/>
  <c r="E246" i="78"/>
  <c r="G248" i="100"/>
  <c r="E261" i="100" s="1"/>
  <c r="E262" i="100" s="1"/>
  <c r="C64" i="104" s="1"/>
  <c r="E64" i="104" s="1"/>
  <c r="G64" i="104" s="1"/>
  <c r="E244" i="74"/>
  <c r="G245" i="92"/>
  <c r="G247" i="92"/>
  <c r="G226" i="92"/>
  <c r="G246" i="92"/>
  <c r="G243" i="79"/>
  <c r="G248" i="79" s="1"/>
  <c r="E261" i="79" s="1"/>
  <c r="E262" i="79" s="1"/>
  <c r="C43" i="104" s="1"/>
  <c r="E43" i="104" s="1"/>
  <c r="G43" i="104" s="1"/>
  <c r="G227" i="79"/>
  <c r="E237" i="73"/>
  <c r="E238" i="73" s="1"/>
  <c r="C237" i="81"/>
  <c r="C238" i="81" s="1"/>
  <c r="G243" i="90"/>
  <c r="G227" i="90"/>
  <c r="E245" i="97"/>
  <c r="E246" i="97"/>
  <c r="E247" i="97"/>
  <c r="E226" i="97"/>
  <c r="C237" i="89"/>
  <c r="C238" i="89" s="1"/>
  <c r="G245" i="87"/>
  <c r="G247" i="87"/>
  <c r="G246" i="87"/>
  <c r="G226" i="87"/>
  <c r="E246" i="99"/>
  <c r="E226" i="99"/>
  <c r="E245" i="99"/>
  <c r="E247" i="99"/>
  <c r="G245" i="102"/>
  <c r="G247" i="102"/>
  <c r="G226" i="102"/>
  <c r="G246" i="102"/>
  <c r="E243" i="74"/>
  <c r="E227" i="74"/>
  <c r="E243" i="96"/>
  <c r="E227" i="96"/>
  <c r="E246" i="93"/>
  <c r="E245" i="93"/>
  <c r="E247" i="93"/>
  <c r="E226" i="93"/>
  <c r="G243" i="84"/>
  <c r="G227" i="84"/>
  <c r="E243" i="84"/>
  <c r="E227" i="84"/>
  <c r="G243" i="97"/>
  <c r="G227" i="97"/>
  <c r="E225" i="90"/>
  <c r="E244" i="98"/>
  <c r="G244" i="81"/>
  <c r="G244" i="96"/>
  <c r="C237" i="79"/>
  <c r="C238" i="79" s="1"/>
  <c r="G244" i="90"/>
  <c r="E244" i="92"/>
  <c r="E247" i="86"/>
  <c r="E226" i="86"/>
  <c r="E246" i="86"/>
  <c r="E245" i="86"/>
  <c r="G243" i="80"/>
  <c r="G248" i="80" s="1"/>
  <c r="E261" i="80" s="1"/>
  <c r="E262" i="80" s="1"/>
  <c r="C44" i="104" s="1"/>
  <c r="E44" i="104" s="1"/>
  <c r="G44" i="104" s="1"/>
  <c r="G227" i="80"/>
  <c r="E244" i="96"/>
  <c r="G245" i="86"/>
  <c r="G226" i="86"/>
  <c r="G246" i="86"/>
  <c r="G247" i="86"/>
  <c r="G243" i="81"/>
  <c r="G248" i="81" s="1"/>
  <c r="E261" i="81" s="1"/>
  <c r="E262" i="81" s="1"/>
  <c r="C45" i="104" s="1"/>
  <c r="E45" i="104" s="1"/>
  <c r="G45" i="104" s="1"/>
  <c r="G227" i="81"/>
  <c r="E243" i="92"/>
  <c r="E227" i="92"/>
  <c r="G244" i="103"/>
  <c r="E243" i="75"/>
  <c r="E227" i="75"/>
  <c r="G244" i="97"/>
  <c r="G244" i="85"/>
  <c r="G246" i="94"/>
  <c r="G247" i="94"/>
  <c r="G245" i="94"/>
  <c r="G226" i="94"/>
  <c r="E243" i="98"/>
  <c r="E227" i="98"/>
  <c r="G247" i="78"/>
  <c r="G226" i="78"/>
  <c r="G245" i="78"/>
  <c r="G246" i="78"/>
  <c r="E244" i="84"/>
  <c r="G226" i="88"/>
  <c r="G246" i="88"/>
  <c r="G245" i="88"/>
  <c r="G247" i="88"/>
  <c r="G243" i="85"/>
  <c r="G227" i="85"/>
  <c r="E247" i="82"/>
  <c r="E226" i="82"/>
  <c r="E245" i="82"/>
  <c r="E246" i="82"/>
  <c r="E245" i="91"/>
  <c r="E246" i="91"/>
  <c r="E226" i="91"/>
  <c r="E247" i="91"/>
  <c r="G243" i="96"/>
  <c r="G227" i="96"/>
  <c r="E244" i="77"/>
  <c r="E244" i="95"/>
  <c r="G225" i="75"/>
  <c r="G247" i="89"/>
  <c r="G226" i="89"/>
  <c r="G246" i="89"/>
  <c r="G245" i="89"/>
  <c r="G245" i="99"/>
  <c r="G247" i="99"/>
  <c r="G226" i="99"/>
  <c r="G246" i="99"/>
  <c r="E246" i="94"/>
  <c r="E226" i="94"/>
  <c r="E245" i="94"/>
  <c r="E247" i="94"/>
  <c r="G243" i="69"/>
  <c r="G248" i="69" s="1"/>
  <c r="E261" i="69" s="1"/>
  <c r="E262" i="69" s="1"/>
  <c r="C65" i="72" s="1"/>
  <c r="E65" i="72" s="1"/>
  <c r="G65" i="72" s="1"/>
  <c r="G227" i="69"/>
  <c r="G245" i="54"/>
  <c r="G247" i="54"/>
  <c r="G226" i="54"/>
  <c r="G246" i="54"/>
  <c r="G247" i="56"/>
  <c r="G226" i="56"/>
  <c r="G246" i="56"/>
  <c r="G245" i="56"/>
  <c r="G243" i="65"/>
  <c r="G227" i="65"/>
  <c r="G243" i="43"/>
  <c r="G227" i="43"/>
  <c r="G245" i="47"/>
  <c r="G247" i="47"/>
  <c r="G226" i="47"/>
  <c r="G246" i="47"/>
  <c r="G248" i="60"/>
  <c r="E261" i="60" s="1"/>
  <c r="E262" i="60" s="1"/>
  <c r="C56" i="72" s="1"/>
  <c r="E56" i="72" s="1"/>
  <c r="G56" i="72" s="1"/>
  <c r="E248" i="61"/>
  <c r="D261" i="61" s="1"/>
  <c r="D262" i="61" s="1"/>
  <c r="C23" i="72" s="1"/>
  <c r="E23" i="72" s="1"/>
  <c r="G23" i="72" s="1"/>
  <c r="E248" i="43"/>
  <c r="D261" i="43" s="1"/>
  <c r="D262" i="43" s="1"/>
  <c r="C5" i="72" s="1"/>
  <c r="E5" i="72" s="1"/>
  <c r="G5" i="72" s="1"/>
  <c r="E244" i="56"/>
  <c r="G244" i="57"/>
  <c r="G248" i="71"/>
  <c r="E261" i="71" s="1"/>
  <c r="E262" i="71" s="1"/>
  <c r="C67" i="72" s="1"/>
  <c r="E67" i="72" s="1"/>
  <c r="G67" i="72" s="1"/>
  <c r="E248" i="69"/>
  <c r="D261" i="69" s="1"/>
  <c r="D262" i="69" s="1"/>
  <c r="C31" i="72" s="1"/>
  <c r="E31" i="72" s="1"/>
  <c r="G31" i="72" s="1"/>
  <c r="G244" i="43"/>
  <c r="E245" i="47"/>
  <c r="E247" i="47"/>
  <c r="E226" i="47"/>
  <c r="E246" i="47"/>
  <c r="G226" i="67"/>
  <c r="G245" i="67"/>
  <c r="G247" i="67"/>
  <c r="G246" i="67"/>
  <c r="E243" i="71"/>
  <c r="E227" i="71"/>
  <c r="G244" i="44"/>
  <c r="E245" i="54"/>
  <c r="E226" i="54"/>
  <c r="E246" i="54"/>
  <c r="E247" i="54"/>
  <c r="G226" i="70"/>
  <c r="G245" i="70"/>
  <c r="G246" i="70"/>
  <c r="G247" i="70"/>
  <c r="G245" i="50"/>
  <c r="G247" i="50"/>
  <c r="G226" i="50"/>
  <c r="G246" i="50"/>
  <c r="C237" i="67"/>
  <c r="C238" i="67" s="1"/>
  <c r="E237" i="49"/>
  <c r="E238" i="49" s="1"/>
  <c r="E245" i="68"/>
  <c r="E246" i="68"/>
  <c r="E226" i="68"/>
  <c r="E247" i="68"/>
  <c r="G243" i="46"/>
  <c r="G227" i="46"/>
  <c r="E245" i="57"/>
  <c r="E247" i="57"/>
  <c r="E246" i="57"/>
  <c r="E226" i="57"/>
  <c r="G243" i="55"/>
  <c r="G227" i="55"/>
  <c r="E246" i="70"/>
  <c r="E226" i="70"/>
  <c r="E247" i="70"/>
  <c r="E245" i="70"/>
  <c r="G243" i="64"/>
  <c r="G248" i="64" s="1"/>
  <c r="E261" i="64" s="1"/>
  <c r="E262" i="64" s="1"/>
  <c r="C60" i="72" s="1"/>
  <c r="E60" i="72" s="1"/>
  <c r="G60" i="72" s="1"/>
  <c r="G227" i="64"/>
  <c r="C237" i="45"/>
  <c r="C238" i="45" s="1"/>
  <c r="G247" i="68"/>
  <c r="G245" i="68"/>
  <c r="G226" i="68"/>
  <c r="G246" i="68"/>
  <c r="E244" i="55"/>
  <c r="E237" i="62"/>
  <c r="E238" i="62" s="1"/>
  <c r="E237" i="63"/>
  <c r="E238" i="63" s="1"/>
  <c r="C237" i="60"/>
  <c r="C238" i="60" s="1"/>
  <c r="G247" i="45"/>
  <c r="G226" i="45"/>
  <c r="G246" i="45"/>
  <c r="G245" i="45"/>
  <c r="E244" i="71"/>
  <c r="G243" i="44"/>
  <c r="G227" i="44"/>
  <c r="E243" i="65"/>
  <c r="E227" i="65"/>
  <c r="E243" i="59"/>
  <c r="E227" i="59"/>
  <c r="G243" i="42"/>
  <c r="G227" i="42"/>
  <c r="E243" i="55"/>
  <c r="E227" i="55"/>
  <c r="G245" i="59"/>
  <c r="G247" i="59"/>
  <c r="G246" i="59"/>
  <c r="G226" i="59"/>
  <c r="E243" i="56"/>
  <c r="E227" i="56"/>
  <c r="E245" i="53"/>
  <c r="E247" i="53"/>
  <c r="E246" i="53"/>
  <c r="E226" i="53"/>
  <c r="G244" i="46"/>
  <c r="E237" i="51"/>
  <c r="E238" i="51" s="1"/>
  <c r="E245" i="50"/>
  <c r="E246" i="50"/>
  <c r="E226" i="50"/>
  <c r="E247" i="50"/>
  <c r="E245" i="58"/>
  <c r="E246" i="58"/>
  <c r="E226" i="58"/>
  <c r="E247" i="58"/>
  <c r="G243" i="48"/>
  <c r="G227" i="48"/>
  <c r="G244" i="65"/>
  <c r="E244" i="59"/>
  <c r="C237" i="63"/>
  <c r="C238" i="63" s="1"/>
  <c r="E246" i="51"/>
  <c r="E226" i="51"/>
  <c r="E245" i="51"/>
  <c r="E247" i="51"/>
  <c r="E244" i="65"/>
  <c r="G243" i="57"/>
  <c r="G227" i="57"/>
  <c r="G247" i="53"/>
  <c r="G226" i="53"/>
  <c r="G246" i="53"/>
  <c r="G245" i="53"/>
  <c r="G248" i="66"/>
  <c r="E261" i="66" s="1"/>
  <c r="E262" i="66" s="1"/>
  <c r="C62" i="72" s="1"/>
  <c r="E62" i="72" s="1"/>
  <c r="G62" i="72" s="1"/>
  <c r="D98" i="12"/>
  <c r="D108" i="12" s="1"/>
  <c r="D110" i="12" s="1"/>
  <c r="D258" i="12" s="1"/>
  <c r="D260" i="12" s="1"/>
  <c r="D98" i="36"/>
  <c r="D108" i="36" s="1"/>
  <c r="D110" i="36" s="1"/>
  <c r="D258" i="36" s="1"/>
  <c r="D260" i="36" s="1"/>
  <c r="E223" i="36" s="1"/>
  <c r="E225" i="34"/>
  <c r="C237" i="34" s="1"/>
  <c r="C238" i="34" s="1"/>
  <c r="E225" i="28"/>
  <c r="C237" i="28" s="1"/>
  <c r="C238" i="28" s="1"/>
  <c r="E225" i="26"/>
  <c r="C237" i="26" s="1"/>
  <c r="C238" i="26" s="1"/>
  <c r="E225" i="22"/>
  <c r="C237" i="22" s="1"/>
  <c r="C238" i="22" s="1"/>
  <c r="E246" i="22" s="1"/>
  <c r="E98" i="16"/>
  <c r="E108" i="16" s="1"/>
  <c r="E110" i="16" s="1"/>
  <c r="E258" i="16" s="1"/>
  <c r="E260" i="16" s="1"/>
  <c r="G223" i="16" s="1"/>
  <c r="G224" i="16" s="1"/>
  <c r="G242" i="16" s="1"/>
  <c r="E98" i="17"/>
  <c r="E108" i="17" s="1"/>
  <c r="E110" i="17" s="1"/>
  <c r="E258" i="17" s="1"/>
  <c r="E260" i="17" s="1"/>
  <c r="G223" i="17" s="1"/>
  <c r="E98" i="40"/>
  <c r="E108" i="40" s="1"/>
  <c r="E110" i="40" s="1"/>
  <c r="E258" i="40" s="1"/>
  <c r="E260" i="40" s="1"/>
  <c r="G223" i="40" s="1"/>
  <c r="E98" i="38"/>
  <c r="E108" i="38" s="1"/>
  <c r="E110" i="38" s="1"/>
  <c r="E258" i="38" s="1"/>
  <c r="E260" i="38" s="1"/>
  <c r="G223" i="38" s="1"/>
  <c r="E98" i="37"/>
  <c r="E108" i="37" s="1"/>
  <c r="E110" i="37" s="1"/>
  <c r="E258" i="37" s="1"/>
  <c r="E260" i="37" s="1"/>
  <c r="G223" i="37" s="1"/>
  <c r="E98" i="33"/>
  <c r="E108" i="33" s="1"/>
  <c r="E110" i="33" s="1"/>
  <c r="E258" i="33" s="1"/>
  <c r="E260" i="33" s="1"/>
  <c r="G223" i="33" s="1"/>
  <c r="E98" i="31"/>
  <c r="E108" i="31" s="1"/>
  <c r="E110" i="31" s="1"/>
  <c r="E258" i="31" s="1"/>
  <c r="E260" i="31" s="1"/>
  <c r="G223" i="31" s="1"/>
  <c r="G225" i="29"/>
  <c r="E237" i="29" s="1"/>
  <c r="E238" i="29" s="1"/>
  <c r="E98" i="22"/>
  <c r="E108" i="22" s="1"/>
  <c r="E110" i="22" s="1"/>
  <c r="E258" i="22" s="1"/>
  <c r="E260" i="22" s="1"/>
  <c r="G223" i="22" s="1"/>
  <c r="E98" i="13"/>
  <c r="E108" i="13" s="1"/>
  <c r="E110" i="13" s="1"/>
  <c r="E258" i="13" s="1"/>
  <c r="E260" i="13" s="1"/>
  <c r="G223" i="13" s="1"/>
  <c r="D98" i="10"/>
  <c r="D108" i="10" s="1"/>
  <c r="D110" i="10" s="1"/>
  <c r="D258" i="10" s="1"/>
  <c r="D260" i="10" s="1"/>
  <c r="E223" i="10" s="1"/>
  <c r="E98" i="10"/>
  <c r="E108" i="10" s="1"/>
  <c r="E110" i="10" s="1"/>
  <c r="E258" i="10" s="1"/>
  <c r="E260" i="10" s="1"/>
  <c r="G223" i="10" s="1"/>
  <c r="E225" i="40"/>
  <c r="G223" i="39"/>
  <c r="E225" i="39"/>
  <c r="E225" i="38"/>
  <c r="C237" i="37"/>
  <c r="C238" i="37" s="1"/>
  <c r="E98" i="36"/>
  <c r="E108" i="36" s="1"/>
  <c r="E110" i="36" s="1"/>
  <c r="E258" i="36" s="1"/>
  <c r="E260" i="36" s="1"/>
  <c r="C237" i="35"/>
  <c r="C238" i="35" s="1"/>
  <c r="G224" i="35"/>
  <c r="G242" i="35" s="1"/>
  <c r="E98" i="34"/>
  <c r="E108" i="34" s="1"/>
  <c r="E110" i="34" s="1"/>
  <c r="E258" i="34" s="1"/>
  <c r="E260" i="34" s="1"/>
  <c r="C237" i="33"/>
  <c r="C238" i="33" s="1"/>
  <c r="E224" i="32"/>
  <c r="E242" i="32" s="1"/>
  <c r="G224" i="32"/>
  <c r="G242" i="32" s="1"/>
  <c r="E225" i="31"/>
  <c r="E224" i="30"/>
  <c r="E242" i="30" s="1"/>
  <c r="G224" i="30"/>
  <c r="G242" i="30" s="1"/>
  <c r="E225" i="29"/>
  <c r="E98" i="28"/>
  <c r="E108" i="28" s="1"/>
  <c r="E110" i="28" s="1"/>
  <c r="E258" i="28" s="1"/>
  <c r="E260" i="28" s="1"/>
  <c r="E223" i="27"/>
  <c r="G225" i="27"/>
  <c r="E98" i="26"/>
  <c r="E108" i="26" s="1"/>
  <c r="E110" i="26" s="1"/>
  <c r="E258" i="26" s="1"/>
  <c r="E260" i="26" s="1"/>
  <c r="C237" i="25"/>
  <c r="C238" i="25" s="1"/>
  <c r="G224" i="25"/>
  <c r="G242" i="25" s="1"/>
  <c r="G223" i="24"/>
  <c r="E223" i="24"/>
  <c r="C237" i="23"/>
  <c r="C238" i="23" s="1"/>
  <c r="G225" i="23"/>
  <c r="E225" i="21"/>
  <c r="G223" i="21"/>
  <c r="E225" i="20"/>
  <c r="G224" i="20"/>
  <c r="G242" i="20" s="1"/>
  <c r="G224" i="19"/>
  <c r="G242" i="19" s="1"/>
  <c r="E224" i="19"/>
  <c r="E242" i="19" s="1"/>
  <c r="E224" i="18"/>
  <c r="E242" i="18" s="1"/>
  <c r="G224" i="18"/>
  <c r="G242" i="18" s="1"/>
  <c r="E224" i="17"/>
  <c r="E242" i="17" s="1"/>
  <c r="E246" i="16"/>
  <c r="E226" i="16"/>
  <c r="E245" i="16"/>
  <c r="E247" i="16"/>
  <c r="E246" i="15"/>
  <c r="E226" i="15"/>
  <c r="E245" i="15"/>
  <c r="E247" i="15"/>
  <c r="G223" i="15"/>
  <c r="E237" i="14"/>
  <c r="E238" i="14" s="1"/>
  <c r="C237" i="14"/>
  <c r="C238" i="14" s="1"/>
  <c r="C237" i="13"/>
  <c r="C238" i="13" s="1"/>
  <c r="E256" i="12"/>
  <c r="E93" i="12"/>
  <c r="E95" i="12"/>
  <c r="E97" i="12"/>
  <c r="E94" i="12"/>
  <c r="I52" i="2"/>
  <c r="D22" i="1"/>
  <c r="D23" i="1" s="1"/>
  <c r="D92" i="1"/>
  <c r="D41" i="1"/>
  <c r="D31" i="1"/>
  <c r="D42" i="1"/>
  <c r="D44" i="1"/>
  <c r="D43" i="1"/>
  <c r="D40" i="1"/>
  <c r="D82" i="1"/>
  <c r="D45" i="1"/>
  <c r="D46" i="1"/>
  <c r="E21" i="1"/>
  <c r="E30" i="1" s="1"/>
  <c r="E248" i="75" l="1"/>
  <c r="D261" i="75" s="1"/>
  <c r="D262" i="75" s="1"/>
  <c r="C5" i="104" s="1"/>
  <c r="E5" i="104" s="1"/>
  <c r="G5" i="104" s="1"/>
  <c r="E248" i="74"/>
  <c r="D261" i="74" s="1"/>
  <c r="D262" i="74" s="1"/>
  <c r="C4" i="104" s="1"/>
  <c r="E4" i="104" s="1"/>
  <c r="G4" i="104" s="1"/>
  <c r="E248" i="55"/>
  <c r="D261" i="55" s="1"/>
  <c r="D262" i="55" s="1"/>
  <c r="C17" i="72" s="1"/>
  <c r="E17" i="72" s="1"/>
  <c r="G17" i="72" s="1"/>
  <c r="G248" i="48"/>
  <c r="E261" i="48" s="1"/>
  <c r="E262" i="48" s="1"/>
  <c r="C44" i="72" s="1"/>
  <c r="E44" i="72" s="1"/>
  <c r="G44" i="72" s="1"/>
  <c r="G248" i="43"/>
  <c r="E261" i="43" s="1"/>
  <c r="E262" i="43" s="1"/>
  <c r="C39" i="72" s="1"/>
  <c r="E39" i="72" s="1"/>
  <c r="G39" i="72" s="1"/>
  <c r="G248" i="57"/>
  <c r="E261" i="57" s="1"/>
  <c r="E262" i="57" s="1"/>
  <c r="C53" i="72" s="1"/>
  <c r="E53" i="72" s="1"/>
  <c r="G53" i="72" s="1"/>
  <c r="G248" i="42"/>
  <c r="E261" i="42" s="1"/>
  <c r="E262" i="42" s="1"/>
  <c r="C38" i="72" s="1"/>
  <c r="E38" i="72" s="1"/>
  <c r="G38" i="72" s="1"/>
  <c r="G248" i="55"/>
  <c r="E261" i="55" s="1"/>
  <c r="E262" i="55" s="1"/>
  <c r="C51" i="72" s="1"/>
  <c r="E51" i="72" s="1"/>
  <c r="G51" i="72" s="1"/>
  <c r="G30" i="104"/>
  <c r="G244" i="92"/>
  <c r="G248" i="90"/>
  <c r="E261" i="90" s="1"/>
  <c r="E262" i="90" s="1"/>
  <c r="C54" i="104" s="1"/>
  <c r="E54" i="104" s="1"/>
  <c r="G54" i="104" s="1"/>
  <c r="G18" i="104"/>
  <c r="G244" i="86"/>
  <c r="G10" i="104"/>
  <c r="G248" i="74"/>
  <c r="E261" i="74" s="1"/>
  <c r="E262" i="74" s="1"/>
  <c r="C38" i="104" s="1"/>
  <c r="E38" i="104" s="1"/>
  <c r="G38" i="104" s="1"/>
  <c r="G244" i="59"/>
  <c r="G248" i="44"/>
  <c r="E261" i="44" s="1"/>
  <c r="E262" i="44" s="1"/>
  <c r="C40" i="72" s="1"/>
  <c r="E40" i="72" s="1"/>
  <c r="G40" i="72" s="1"/>
  <c r="G244" i="67"/>
  <c r="G248" i="46"/>
  <c r="E261" i="46" s="1"/>
  <c r="E262" i="46" s="1"/>
  <c r="C42" i="72" s="1"/>
  <c r="E42" i="72" s="1"/>
  <c r="G42" i="72" s="1"/>
  <c r="G244" i="45"/>
  <c r="E248" i="65"/>
  <c r="D261" i="65" s="1"/>
  <c r="D262" i="65" s="1"/>
  <c r="C27" i="72" s="1"/>
  <c r="E27" i="72" s="1"/>
  <c r="G27" i="72" s="1"/>
  <c r="E244" i="54"/>
  <c r="E248" i="98"/>
  <c r="D261" i="98" s="1"/>
  <c r="D262" i="98" s="1"/>
  <c r="C28" i="104" s="1"/>
  <c r="E28" i="104" s="1"/>
  <c r="E244" i="94"/>
  <c r="E248" i="92"/>
  <c r="D261" i="92" s="1"/>
  <c r="D262" i="92" s="1"/>
  <c r="C22" i="104" s="1"/>
  <c r="E22" i="104" s="1"/>
  <c r="E244" i="73"/>
  <c r="E248" i="95"/>
  <c r="D261" i="95" s="1"/>
  <c r="D262" i="95" s="1"/>
  <c r="C25" i="104" s="1"/>
  <c r="E25" i="104" s="1"/>
  <c r="E244" i="82"/>
  <c r="E244" i="57"/>
  <c r="G243" i="86"/>
  <c r="G227" i="86"/>
  <c r="G244" i="99"/>
  <c r="E243" i="82"/>
  <c r="E227" i="82"/>
  <c r="G243" i="94"/>
  <c r="G227" i="94"/>
  <c r="E244" i="93"/>
  <c r="E244" i="97"/>
  <c r="E243" i="78"/>
  <c r="E227" i="78"/>
  <c r="G244" i="89"/>
  <c r="G248" i="96"/>
  <c r="E261" i="96" s="1"/>
  <c r="E262" i="96" s="1"/>
  <c r="C60" i="104" s="1"/>
  <c r="E60" i="104" s="1"/>
  <c r="G60" i="104" s="1"/>
  <c r="G244" i="94"/>
  <c r="G248" i="97"/>
  <c r="E261" i="97" s="1"/>
  <c r="E262" i="97" s="1"/>
  <c r="C61" i="104" s="1"/>
  <c r="E61" i="104" s="1"/>
  <c r="G61" i="104" s="1"/>
  <c r="G244" i="102"/>
  <c r="G244" i="87"/>
  <c r="G244" i="77"/>
  <c r="G248" i="103"/>
  <c r="E261" i="103" s="1"/>
  <c r="E262" i="103" s="1"/>
  <c r="C67" i="104" s="1"/>
  <c r="E67" i="104" s="1"/>
  <c r="G67" i="104" s="1"/>
  <c r="G243" i="92"/>
  <c r="G227" i="92"/>
  <c r="E244" i="78"/>
  <c r="E243" i="83"/>
  <c r="E227" i="83"/>
  <c r="E243" i="94"/>
  <c r="E227" i="94"/>
  <c r="G243" i="89"/>
  <c r="G227" i="89"/>
  <c r="E243" i="91"/>
  <c r="E227" i="91"/>
  <c r="G248" i="85"/>
  <c r="E261" i="85" s="1"/>
  <c r="E262" i="85" s="1"/>
  <c r="C49" i="104" s="1"/>
  <c r="E49" i="104" s="1"/>
  <c r="G49" i="104" s="1"/>
  <c r="G244" i="78"/>
  <c r="E245" i="79"/>
  <c r="E226" i="79"/>
  <c r="E246" i="79"/>
  <c r="E247" i="79"/>
  <c r="E248" i="84"/>
  <c r="D261" i="84" s="1"/>
  <c r="D262" i="84" s="1"/>
  <c r="C14" i="104" s="1"/>
  <c r="E14" i="104" s="1"/>
  <c r="E248" i="96"/>
  <c r="D261" i="96" s="1"/>
  <c r="D262" i="96" s="1"/>
  <c r="C26" i="104" s="1"/>
  <c r="E26" i="104" s="1"/>
  <c r="E244" i="99"/>
  <c r="E245" i="89"/>
  <c r="E247" i="89"/>
  <c r="E246" i="89"/>
  <c r="E226" i="89"/>
  <c r="G243" i="102"/>
  <c r="G248" i="102" s="1"/>
  <c r="E261" i="102" s="1"/>
  <c r="E262" i="102" s="1"/>
  <c r="C66" i="104" s="1"/>
  <c r="E66" i="104" s="1"/>
  <c r="G66" i="104" s="1"/>
  <c r="G227" i="102"/>
  <c r="G243" i="88"/>
  <c r="G227" i="88"/>
  <c r="G243" i="78"/>
  <c r="G248" i="78" s="1"/>
  <c r="E261" i="78" s="1"/>
  <c r="E262" i="78" s="1"/>
  <c r="C42" i="104" s="1"/>
  <c r="E42" i="104" s="1"/>
  <c r="G42" i="104" s="1"/>
  <c r="G227" i="78"/>
  <c r="E244" i="86"/>
  <c r="E243" i="99"/>
  <c r="E227" i="99"/>
  <c r="E237" i="75"/>
  <c r="E238" i="75" s="1"/>
  <c r="E244" i="91"/>
  <c r="G244" i="88"/>
  <c r="G248" i="84"/>
  <c r="E261" i="84" s="1"/>
  <c r="E262" i="84" s="1"/>
  <c r="C48" i="104" s="1"/>
  <c r="E48" i="104" s="1"/>
  <c r="G48" i="104" s="1"/>
  <c r="E243" i="97"/>
  <c r="E227" i="97"/>
  <c r="G245" i="73"/>
  <c r="G247" i="73"/>
  <c r="G246" i="73"/>
  <c r="G226" i="73"/>
  <c r="E248" i="77"/>
  <c r="D261" i="77" s="1"/>
  <c r="D262" i="77" s="1"/>
  <c r="C7" i="104" s="1"/>
  <c r="E7" i="104" s="1"/>
  <c r="E244" i="83"/>
  <c r="C237" i="90"/>
  <c r="C238" i="90" s="1"/>
  <c r="E247" i="81"/>
  <c r="E246" i="81"/>
  <c r="E226" i="81"/>
  <c r="E245" i="81"/>
  <c r="G247" i="83"/>
  <c r="G245" i="83"/>
  <c r="G246" i="83"/>
  <c r="G226" i="83"/>
  <c r="G243" i="77"/>
  <c r="G248" i="77" s="1"/>
  <c r="E261" i="77" s="1"/>
  <c r="E262" i="77" s="1"/>
  <c r="C41" i="104" s="1"/>
  <c r="E41" i="104" s="1"/>
  <c r="G41" i="104" s="1"/>
  <c r="G227" i="77"/>
  <c r="G243" i="99"/>
  <c r="G227" i="99"/>
  <c r="E243" i="86"/>
  <c r="E248" i="86" s="1"/>
  <c r="D261" i="86" s="1"/>
  <c r="D262" i="86" s="1"/>
  <c r="C16" i="104" s="1"/>
  <c r="E16" i="104" s="1"/>
  <c r="E227" i="86"/>
  <c r="E243" i="93"/>
  <c r="E248" i="93" s="1"/>
  <c r="D261" i="93" s="1"/>
  <c r="D262" i="93" s="1"/>
  <c r="C23" i="104" s="1"/>
  <c r="E23" i="104" s="1"/>
  <c r="E227" i="93"/>
  <c r="G243" i="87"/>
  <c r="G227" i="87"/>
  <c r="G245" i="76"/>
  <c r="G226" i="76"/>
  <c r="G246" i="76"/>
  <c r="G247" i="76"/>
  <c r="E243" i="73"/>
  <c r="E227" i="73"/>
  <c r="G245" i="95"/>
  <c r="G247" i="95"/>
  <c r="G226" i="95"/>
  <c r="G246" i="95"/>
  <c r="G243" i="68"/>
  <c r="G227" i="68"/>
  <c r="G247" i="49"/>
  <c r="G226" i="49"/>
  <c r="G245" i="49"/>
  <c r="G246" i="49"/>
  <c r="G243" i="56"/>
  <c r="G227" i="56"/>
  <c r="E243" i="50"/>
  <c r="E227" i="50"/>
  <c r="G244" i="68"/>
  <c r="E243" i="70"/>
  <c r="E227" i="70"/>
  <c r="E245" i="67"/>
  <c r="E226" i="67"/>
  <c r="E246" i="67"/>
  <c r="E247" i="67"/>
  <c r="G244" i="70"/>
  <c r="G243" i="67"/>
  <c r="G248" i="67" s="1"/>
  <c r="E261" i="67" s="1"/>
  <c r="E262" i="67" s="1"/>
  <c r="C63" i="72" s="1"/>
  <c r="E63" i="72" s="1"/>
  <c r="G63" i="72" s="1"/>
  <c r="G227" i="67"/>
  <c r="G244" i="47"/>
  <c r="G244" i="53"/>
  <c r="E244" i="51"/>
  <c r="E244" i="50"/>
  <c r="G247" i="63"/>
  <c r="G226" i="63"/>
  <c r="G245" i="63"/>
  <c r="G246" i="63"/>
  <c r="E245" i="45"/>
  <c r="E247" i="45"/>
  <c r="E246" i="45"/>
  <c r="E226" i="45"/>
  <c r="E248" i="71"/>
  <c r="D261" i="71" s="1"/>
  <c r="D262" i="71" s="1"/>
  <c r="C33" i="72" s="1"/>
  <c r="E33" i="72" s="1"/>
  <c r="G33" i="72" s="1"/>
  <c r="E243" i="47"/>
  <c r="E227" i="47"/>
  <c r="G243" i="54"/>
  <c r="G227" i="54"/>
  <c r="E243" i="68"/>
  <c r="E227" i="68"/>
  <c r="G243" i="50"/>
  <c r="G227" i="50"/>
  <c r="E245" i="60"/>
  <c r="E247" i="60"/>
  <c r="E246" i="60"/>
  <c r="E226" i="60"/>
  <c r="E244" i="53"/>
  <c r="G243" i="53"/>
  <c r="G227" i="53"/>
  <c r="E243" i="58"/>
  <c r="E227" i="58"/>
  <c r="G245" i="51"/>
  <c r="G247" i="51"/>
  <c r="G226" i="51"/>
  <c r="G246" i="51"/>
  <c r="G243" i="59"/>
  <c r="G227" i="59"/>
  <c r="G245" i="62"/>
  <c r="G247" i="62"/>
  <c r="G226" i="62"/>
  <c r="G246" i="62"/>
  <c r="E243" i="57"/>
  <c r="E227" i="57"/>
  <c r="E244" i="47"/>
  <c r="G248" i="65"/>
  <c r="E261" i="65" s="1"/>
  <c r="E262" i="65" s="1"/>
  <c r="C61" i="72" s="1"/>
  <c r="E61" i="72" s="1"/>
  <c r="G61" i="72" s="1"/>
  <c r="G244" i="54"/>
  <c r="G243" i="70"/>
  <c r="G248" i="70" s="1"/>
  <c r="E261" i="70" s="1"/>
  <c r="E262" i="70" s="1"/>
  <c r="C66" i="72" s="1"/>
  <c r="E66" i="72" s="1"/>
  <c r="G66" i="72" s="1"/>
  <c r="G227" i="70"/>
  <c r="E248" i="56"/>
  <c r="D261" i="56" s="1"/>
  <c r="D262" i="56" s="1"/>
  <c r="C18" i="72" s="1"/>
  <c r="E18" i="72" s="1"/>
  <c r="G18" i="72" s="1"/>
  <c r="E248" i="59"/>
  <c r="D261" i="59" s="1"/>
  <c r="D262" i="59" s="1"/>
  <c r="C21" i="72" s="1"/>
  <c r="E21" i="72" s="1"/>
  <c r="G21" i="72" s="1"/>
  <c r="G243" i="45"/>
  <c r="G248" i="45" s="1"/>
  <c r="E261" i="45" s="1"/>
  <c r="E262" i="45" s="1"/>
  <c r="C41" i="72" s="1"/>
  <c r="E41" i="72" s="1"/>
  <c r="G41" i="72" s="1"/>
  <c r="G227" i="45"/>
  <c r="E244" i="68"/>
  <c r="G244" i="50"/>
  <c r="G244" i="56"/>
  <c r="E243" i="51"/>
  <c r="E227" i="51"/>
  <c r="E245" i="63"/>
  <c r="E226" i="63"/>
  <c r="E247" i="63"/>
  <c r="E246" i="63"/>
  <c r="E244" i="58"/>
  <c r="E243" i="53"/>
  <c r="E227" i="53"/>
  <c r="E244" i="70"/>
  <c r="E243" i="54"/>
  <c r="E227" i="54"/>
  <c r="G243" i="47"/>
  <c r="G227" i="47"/>
  <c r="G225" i="35"/>
  <c r="E237" i="35" s="1"/>
  <c r="E238" i="35" s="1"/>
  <c r="E245" i="22"/>
  <c r="E247" i="22"/>
  <c r="E226" i="22"/>
  <c r="E227" i="22" s="1"/>
  <c r="G225" i="19"/>
  <c r="E237" i="19" s="1"/>
  <c r="E238" i="19" s="1"/>
  <c r="G225" i="16"/>
  <c r="E237" i="16" s="1"/>
  <c r="E238" i="16" s="1"/>
  <c r="G225" i="30"/>
  <c r="E237" i="30" s="1"/>
  <c r="E238" i="30" s="1"/>
  <c r="G225" i="25"/>
  <c r="E237" i="25" s="1"/>
  <c r="E238" i="25" s="1"/>
  <c r="C237" i="40"/>
  <c r="C238" i="40" s="1"/>
  <c r="G224" i="40"/>
  <c r="G242" i="40" s="1"/>
  <c r="C237" i="39"/>
  <c r="C238" i="39" s="1"/>
  <c r="G224" i="39"/>
  <c r="G242" i="39" s="1"/>
  <c r="C237" i="38"/>
  <c r="C238" i="38" s="1"/>
  <c r="G224" i="38"/>
  <c r="G242" i="38" s="1"/>
  <c r="E246" i="37"/>
  <c r="E226" i="37"/>
  <c r="E247" i="37"/>
  <c r="E245" i="37"/>
  <c r="G224" i="37"/>
  <c r="G242" i="37" s="1"/>
  <c r="G223" i="36"/>
  <c r="E224" i="36"/>
  <c r="E242" i="36" s="1"/>
  <c r="E246" i="35"/>
  <c r="E226" i="35"/>
  <c r="E245" i="35"/>
  <c r="E247" i="35"/>
  <c r="E246" i="34"/>
  <c r="E226" i="34"/>
  <c r="E247" i="34"/>
  <c r="E245" i="34"/>
  <c r="G223" i="34"/>
  <c r="E246" i="33"/>
  <c r="E226" i="33"/>
  <c r="E247" i="33"/>
  <c r="E245" i="33"/>
  <c r="G224" i="33"/>
  <c r="G242" i="33" s="1"/>
  <c r="G225" i="32"/>
  <c r="E225" i="32"/>
  <c r="C237" i="31"/>
  <c r="C238" i="31" s="1"/>
  <c r="G224" i="31"/>
  <c r="G242" i="31" s="1"/>
  <c r="E225" i="30"/>
  <c r="G226" i="29"/>
  <c r="G245" i="29"/>
  <c r="G247" i="29"/>
  <c r="G246" i="29"/>
  <c r="C237" i="29"/>
  <c r="C238" i="29" s="1"/>
  <c r="G223" i="28"/>
  <c r="E246" i="28"/>
  <c r="E226" i="28"/>
  <c r="E247" i="28"/>
  <c r="E245" i="28"/>
  <c r="E237" i="27"/>
  <c r="E238" i="27" s="1"/>
  <c r="E224" i="27"/>
  <c r="E242" i="27" s="1"/>
  <c r="G223" i="26"/>
  <c r="E246" i="26"/>
  <c r="E226" i="26"/>
  <c r="E247" i="26"/>
  <c r="E245" i="26"/>
  <c r="E245" i="25"/>
  <c r="E247" i="25"/>
  <c r="E246" i="25"/>
  <c r="E226" i="25"/>
  <c r="E237" i="23"/>
  <c r="E238" i="23" s="1"/>
  <c r="E224" i="24"/>
  <c r="E242" i="24" s="1"/>
  <c r="E246" i="23"/>
  <c r="E226" i="23"/>
  <c r="E245" i="23"/>
  <c r="E247" i="23"/>
  <c r="G224" i="24"/>
  <c r="G242" i="24" s="1"/>
  <c r="G224" i="22"/>
  <c r="G242" i="22" s="1"/>
  <c r="G224" i="21"/>
  <c r="G242" i="21" s="1"/>
  <c r="C237" i="21"/>
  <c r="C238" i="21" s="1"/>
  <c r="G225" i="20"/>
  <c r="C237" i="20"/>
  <c r="C238" i="20" s="1"/>
  <c r="E225" i="19"/>
  <c r="G225" i="18"/>
  <c r="E225" i="18"/>
  <c r="E225" i="17"/>
  <c r="G224" i="17"/>
  <c r="G242" i="17" s="1"/>
  <c r="E244" i="16"/>
  <c r="E243" i="16"/>
  <c r="E227" i="16"/>
  <c r="G224" i="15"/>
  <c r="G242" i="15" s="1"/>
  <c r="E243" i="15"/>
  <c r="E227" i="15"/>
  <c r="E244" i="15"/>
  <c r="E246" i="14"/>
  <c r="E226" i="14"/>
  <c r="E245" i="14"/>
  <c r="E247" i="14"/>
  <c r="G245" i="14"/>
  <c r="G246" i="14"/>
  <c r="G247" i="14"/>
  <c r="G226" i="14"/>
  <c r="G224" i="13"/>
  <c r="G242" i="13" s="1"/>
  <c r="E246" i="13"/>
  <c r="E226" i="13"/>
  <c r="E247" i="13"/>
  <c r="E245" i="13"/>
  <c r="E223" i="12"/>
  <c r="E98" i="12"/>
  <c r="E108" i="12" s="1"/>
  <c r="E110" i="12" s="1"/>
  <c r="E258" i="12" s="1"/>
  <c r="E260" i="12" s="1"/>
  <c r="E224" i="10"/>
  <c r="E242" i="10" s="1"/>
  <c r="G224" i="10"/>
  <c r="G242" i="10" s="1"/>
  <c r="D32" i="1"/>
  <c r="D69" i="1" s="1"/>
  <c r="D83" i="1"/>
  <c r="D79" i="1"/>
  <c r="D80" i="1" s="1"/>
  <c r="D84" i="1" s="1"/>
  <c r="E82" i="1"/>
  <c r="D81" i="1"/>
  <c r="D255" i="1"/>
  <c r="D48" i="1"/>
  <c r="D70" i="1" s="1"/>
  <c r="E92" i="1"/>
  <c r="E31" i="1"/>
  <c r="E22" i="1"/>
  <c r="E23" i="1" s="1"/>
  <c r="D72" i="1"/>
  <c r="G248" i="87" l="1"/>
  <c r="E261" i="87" s="1"/>
  <c r="E262" i="87" s="1"/>
  <c r="C51" i="104" s="1"/>
  <c r="E51" i="104" s="1"/>
  <c r="G51" i="104" s="1"/>
  <c r="G244" i="83"/>
  <c r="E243" i="22"/>
  <c r="G248" i="86"/>
  <c r="E261" i="86" s="1"/>
  <c r="E262" i="86" s="1"/>
  <c r="C50" i="104" s="1"/>
  <c r="E50" i="104" s="1"/>
  <c r="G50" i="104" s="1"/>
  <c r="G248" i="59"/>
  <c r="E261" i="59" s="1"/>
  <c r="E262" i="59" s="1"/>
  <c r="C55" i="72" s="1"/>
  <c r="E55" i="72" s="1"/>
  <c r="G55" i="72" s="1"/>
  <c r="G248" i="99"/>
  <c r="E261" i="99" s="1"/>
  <c r="E262" i="99" s="1"/>
  <c r="C63" i="104" s="1"/>
  <c r="E63" i="104" s="1"/>
  <c r="G63" i="104" s="1"/>
  <c r="G248" i="92"/>
  <c r="E261" i="92" s="1"/>
  <c r="E262" i="92" s="1"/>
  <c r="C56" i="104" s="1"/>
  <c r="E56" i="104" s="1"/>
  <c r="G56" i="104" s="1"/>
  <c r="G28" i="104"/>
  <c r="G26" i="104"/>
  <c r="G25" i="104"/>
  <c r="G248" i="94"/>
  <c r="E261" i="94" s="1"/>
  <c r="E262" i="94" s="1"/>
  <c r="C58" i="104" s="1"/>
  <c r="E58" i="104" s="1"/>
  <c r="G58" i="104" s="1"/>
  <c r="G23" i="104"/>
  <c r="G22" i="104"/>
  <c r="G248" i="88"/>
  <c r="E261" i="88" s="1"/>
  <c r="E262" i="88" s="1"/>
  <c r="C52" i="104" s="1"/>
  <c r="E52" i="104" s="1"/>
  <c r="G52" i="104" s="1"/>
  <c r="G16" i="104"/>
  <c r="G14" i="104"/>
  <c r="G7" i="104"/>
  <c r="G244" i="76"/>
  <c r="G248" i="56"/>
  <c r="E261" i="56" s="1"/>
  <c r="E262" i="56" s="1"/>
  <c r="C52" i="72" s="1"/>
  <c r="E52" i="72" s="1"/>
  <c r="G52" i="72" s="1"/>
  <c r="G244" i="63"/>
  <c r="E248" i="54"/>
  <c r="D261" i="54" s="1"/>
  <c r="D262" i="54" s="1"/>
  <c r="C16" i="72" s="1"/>
  <c r="E16" i="72" s="1"/>
  <c r="G16" i="72" s="1"/>
  <c r="G244" i="49"/>
  <c r="E244" i="67"/>
  <c r="E248" i="99"/>
  <c r="D261" i="99" s="1"/>
  <c r="D262" i="99" s="1"/>
  <c r="C29" i="104" s="1"/>
  <c r="E29" i="104" s="1"/>
  <c r="G29" i="104" s="1"/>
  <c r="E248" i="94"/>
  <c r="D261" i="94" s="1"/>
  <c r="D262" i="94" s="1"/>
  <c r="C24" i="104" s="1"/>
  <c r="E24" i="104" s="1"/>
  <c r="E248" i="91"/>
  <c r="D261" i="91" s="1"/>
  <c r="D262" i="91" s="1"/>
  <c r="C21" i="104" s="1"/>
  <c r="E21" i="104" s="1"/>
  <c r="E248" i="73"/>
  <c r="D261" i="73" s="1"/>
  <c r="D262" i="73" s="1"/>
  <c r="C3" i="104" s="1"/>
  <c r="E3" i="104" s="1"/>
  <c r="E248" i="82"/>
  <c r="D261" i="82" s="1"/>
  <c r="D262" i="82" s="1"/>
  <c r="C12" i="104" s="1"/>
  <c r="E12" i="104" s="1"/>
  <c r="E244" i="63"/>
  <c r="E248" i="57"/>
  <c r="D261" i="57" s="1"/>
  <c r="D262" i="57" s="1"/>
  <c r="C19" i="72" s="1"/>
  <c r="E19" i="72" s="1"/>
  <c r="G19" i="72" s="1"/>
  <c r="G243" i="95"/>
  <c r="G227" i="95"/>
  <c r="E243" i="81"/>
  <c r="E227" i="81"/>
  <c r="E244" i="89"/>
  <c r="G245" i="75"/>
  <c r="G247" i="75"/>
  <c r="G226" i="75"/>
  <c r="G246" i="75"/>
  <c r="E244" i="79"/>
  <c r="G243" i="76"/>
  <c r="G227" i="76"/>
  <c r="E244" i="81"/>
  <c r="G243" i="73"/>
  <c r="G227" i="73"/>
  <c r="E248" i="83"/>
  <c r="D261" i="83" s="1"/>
  <c r="D262" i="83" s="1"/>
  <c r="C13" i="104" s="1"/>
  <c r="E13" i="104" s="1"/>
  <c r="G244" i="95"/>
  <c r="G244" i="73"/>
  <c r="G243" i="83"/>
  <c r="G227" i="83"/>
  <c r="E246" i="90"/>
  <c r="E245" i="90"/>
  <c r="E247" i="90"/>
  <c r="E226" i="90"/>
  <c r="E243" i="89"/>
  <c r="E248" i="89" s="1"/>
  <c r="D261" i="89" s="1"/>
  <c r="D262" i="89" s="1"/>
  <c r="C19" i="104" s="1"/>
  <c r="E19" i="104" s="1"/>
  <c r="E227" i="89"/>
  <c r="G248" i="89"/>
  <c r="E261" i="89" s="1"/>
  <c r="E262" i="89" s="1"/>
  <c r="C53" i="104" s="1"/>
  <c r="E53" i="104" s="1"/>
  <c r="G53" i="104" s="1"/>
  <c r="E248" i="97"/>
  <c r="D261" i="97" s="1"/>
  <c r="D262" i="97" s="1"/>
  <c r="C27" i="104" s="1"/>
  <c r="E27" i="104" s="1"/>
  <c r="E243" i="79"/>
  <c r="E227" i="79"/>
  <c r="E248" i="78"/>
  <c r="D261" i="78" s="1"/>
  <c r="D262" i="78" s="1"/>
  <c r="C8" i="104" s="1"/>
  <c r="E8" i="104" s="1"/>
  <c r="G243" i="51"/>
  <c r="G227" i="51"/>
  <c r="E243" i="60"/>
  <c r="E227" i="60"/>
  <c r="E248" i="68"/>
  <c r="D261" i="68" s="1"/>
  <c r="D262" i="68" s="1"/>
  <c r="C30" i="72" s="1"/>
  <c r="E30" i="72" s="1"/>
  <c r="G30" i="72" s="1"/>
  <c r="E248" i="51"/>
  <c r="D261" i="51" s="1"/>
  <c r="D262" i="51" s="1"/>
  <c r="C13" i="72" s="1"/>
  <c r="E13" i="72" s="1"/>
  <c r="G13" i="72" s="1"/>
  <c r="G243" i="62"/>
  <c r="G227" i="62"/>
  <c r="G244" i="51"/>
  <c r="G248" i="54"/>
  <c r="E261" i="54" s="1"/>
  <c r="E262" i="54" s="1"/>
  <c r="C50" i="72" s="1"/>
  <c r="E50" i="72" s="1"/>
  <c r="G50" i="72" s="1"/>
  <c r="E248" i="70"/>
  <c r="D261" i="70" s="1"/>
  <c r="D262" i="70" s="1"/>
  <c r="C32" i="72" s="1"/>
  <c r="E32" i="72" s="1"/>
  <c r="G32" i="72" s="1"/>
  <c r="G243" i="49"/>
  <c r="G227" i="49"/>
  <c r="E244" i="60"/>
  <c r="E244" i="45"/>
  <c r="E248" i="53"/>
  <c r="D261" i="53" s="1"/>
  <c r="D262" i="53" s="1"/>
  <c r="C15" i="72" s="1"/>
  <c r="E15" i="72" s="1"/>
  <c r="G15" i="72" s="1"/>
  <c r="G244" i="62"/>
  <c r="E248" i="58"/>
  <c r="D261" i="58" s="1"/>
  <c r="D262" i="58" s="1"/>
  <c r="C20" i="72" s="1"/>
  <c r="E20" i="72" s="1"/>
  <c r="G20" i="72" s="1"/>
  <c r="E248" i="47"/>
  <c r="D261" i="47" s="1"/>
  <c r="D262" i="47" s="1"/>
  <c r="C9" i="72" s="1"/>
  <c r="E9" i="72" s="1"/>
  <c r="G9" i="72" s="1"/>
  <c r="G243" i="63"/>
  <c r="G227" i="63"/>
  <c r="E243" i="63"/>
  <c r="E248" i="63" s="1"/>
  <c r="D261" i="63" s="1"/>
  <c r="D262" i="63" s="1"/>
  <c r="C25" i="72" s="1"/>
  <c r="E25" i="72" s="1"/>
  <c r="G25" i="72" s="1"/>
  <c r="E227" i="63"/>
  <c r="E243" i="67"/>
  <c r="E227" i="67"/>
  <c r="E248" i="50"/>
  <c r="D261" i="50" s="1"/>
  <c r="D262" i="50" s="1"/>
  <c r="C12" i="72" s="1"/>
  <c r="E12" i="72" s="1"/>
  <c r="G12" i="72" s="1"/>
  <c r="G248" i="68"/>
  <c r="E261" i="68" s="1"/>
  <c r="E262" i="68" s="1"/>
  <c r="C64" i="72" s="1"/>
  <c r="E64" i="72" s="1"/>
  <c r="G64" i="72" s="1"/>
  <c r="G248" i="47"/>
  <c r="E261" i="47" s="1"/>
  <c r="E262" i="47" s="1"/>
  <c r="C43" i="72" s="1"/>
  <c r="E43" i="72" s="1"/>
  <c r="G43" i="72" s="1"/>
  <c r="G248" i="53"/>
  <c r="E261" i="53" s="1"/>
  <c r="E262" i="53" s="1"/>
  <c r="C49" i="72" s="1"/>
  <c r="E49" i="72" s="1"/>
  <c r="G49" i="72" s="1"/>
  <c r="G248" i="50"/>
  <c r="E261" i="50" s="1"/>
  <c r="E262" i="50" s="1"/>
  <c r="C46" i="72" s="1"/>
  <c r="E46" i="72" s="1"/>
  <c r="G46" i="72" s="1"/>
  <c r="E243" i="45"/>
  <c r="E227" i="45"/>
  <c r="E244" i="37"/>
  <c r="E244" i="22"/>
  <c r="E248" i="22" s="1"/>
  <c r="D261" i="22" s="1"/>
  <c r="D262" i="22" s="1"/>
  <c r="C15" i="2" s="1"/>
  <c r="E15" i="2" s="1"/>
  <c r="G225" i="15"/>
  <c r="E237" i="15" s="1"/>
  <c r="E238" i="15" s="1"/>
  <c r="E225" i="36"/>
  <c r="C237" i="36" s="1"/>
  <c r="C238" i="36" s="1"/>
  <c r="E244" i="33"/>
  <c r="E244" i="28"/>
  <c r="E248" i="16"/>
  <c r="D261" i="16" s="1"/>
  <c r="D262" i="16" s="1"/>
  <c r="C10" i="2" s="1"/>
  <c r="E10" i="2" s="1"/>
  <c r="E244" i="13"/>
  <c r="E225" i="27"/>
  <c r="C237" i="27" s="1"/>
  <c r="C238" i="27" s="1"/>
  <c r="E244" i="26"/>
  <c r="E225" i="24"/>
  <c r="C237" i="24" s="1"/>
  <c r="C238" i="24" s="1"/>
  <c r="G225" i="40"/>
  <c r="E246" i="40"/>
  <c r="E226" i="40"/>
  <c r="E247" i="40"/>
  <c r="E245" i="40"/>
  <c r="G225" i="39"/>
  <c r="E246" i="39"/>
  <c r="E226" i="39"/>
  <c r="E247" i="39"/>
  <c r="E245" i="39"/>
  <c r="G225" i="38"/>
  <c r="E246" i="38"/>
  <c r="E226" i="38"/>
  <c r="E247" i="38"/>
  <c r="E245" i="38"/>
  <c r="G225" i="37"/>
  <c r="E243" i="37"/>
  <c r="E227" i="37"/>
  <c r="G224" i="36"/>
  <c r="G242" i="36" s="1"/>
  <c r="E244" i="35"/>
  <c r="E243" i="35"/>
  <c r="E227" i="35"/>
  <c r="G226" i="35"/>
  <c r="G245" i="35"/>
  <c r="G246" i="35"/>
  <c r="G247" i="35"/>
  <c r="G224" i="34"/>
  <c r="G242" i="34" s="1"/>
  <c r="E244" i="34"/>
  <c r="E243" i="34"/>
  <c r="E227" i="34"/>
  <c r="G225" i="33"/>
  <c r="E243" i="33"/>
  <c r="E227" i="33"/>
  <c r="C237" i="32"/>
  <c r="C238" i="32" s="1"/>
  <c r="E237" i="32"/>
  <c r="E238" i="32" s="1"/>
  <c r="G225" i="31"/>
  <c r="E246" i="31"/>
  <c r="E226" i="31"/>
  <c r="E247" i="31"/>
  <c r="E245" i="31"/>
  <c r="C237" i="30"/>
  <c r="C238" i="30" s="1"/>
  <c r="G246" i="30"/>
  <c r="G245" i="30"/>
  <c r="G247" i="30"/>
  <c r="G226" i="30"/>
  <c r="E246" i="29"/>
  <c r="E226" i="29"/>
  <c r="E245" i="29"/>
  <c r="E247" i="29"/>
  <c r="G244" i="29"/>
  <c r="G243" i="29"/>
  <c r="G227" i="29"/>
  <c r="G224" i="28"/>
  <c r="G242" i="28" s="1"/>
  <c r="E243" i="28"/>
  <c r="E227" i="28"/>
  <c r="G246" i="27"/>
  <c r="G245" i="27"/>
  <c r="G247" i="27"/>
  <c r="G226" i="27"/>
  <c r="G224" i="26"/>
  <c r="G242" i="26" s="1"/>
  <c r="E243" i="26"/>
  <c r="E227" i="26"/>
  <c r="E243" i="25"/>
  <c r="E227" i="25"/>
  <c r="G245" i="25"/>
  <c r="G247" i="25"/>
  <c r="G226" i="25"/>
  <c r="G246" i="25"/>
  <c r="E244" i="25"/>
  <c r="E244" i="23"/>
  <c r="E243" i="23"/>
  <c r="E227" i="23"/>
  <c r="G225" i="24"/>
  <c r="G246" i="23"/>
  <c r="G245" i="23"/>
  <c r="G226" i="23"/>
  <c r="G247" i="23"/>
  <c r="G225" i="22"/>
  <c r="E245" i="21"/>
  <c r="E247" i="21"/>
  <c r="E246" i="21"/>
  <c r="E226" i="21"/>
  <c r="G225" i="21"/>
  <c r="E246" i="20"/>
  <c r="E226" i="20"/>
  <c r="E247" i="20"/>
  <c r="E245" i="20"/>
  <c r="E237" i="20"/>
  <c r="E238" i="20" s="1"/>
  <c r="C237" i="19"/>
  <c r="C238" i="19" s="1"/>
  <c r="G247" i="19"/>
  <c r="G245" i="19"/>
  <c r="G226" i="19"/>
  <c r="G246" i="19"/>
  <c r="E237" i="18"/>
  <c r="E238" i="18" s="1"/>
  <c r="C237" i="18"/>
  <c r="C238" i="18" s="1"/>
  <c r="G225" i="17"/>
  <c r="C237" i="17"/>
  <c r="C238" i="17" s="1"/>
  <c r="G245" i="16"/>
  <c r="G247" i="16"/>
  <c r="G226" i="16"/>
  <c r="G246" i="16"/>
  <c r="E248" i="15"/>
  <c r="D261" i="15" s="1"/>
  <c r="D262" i="15" s="1"/>
  <c r="C8" i="2" s="1"/>
  <c r="E8" i="2" s="1"/>
  <c r="G244" i="14"/>
  <c r="E243" i="14"/>
  <c r="E227" i="14"/>
  <c r="G243" i="14"/>
  <c r="G227" i="14"/>
  <c r="E244" i="14"/>
  <c r="E243" i="13"/>
  <c r="E248" i="13" s="1"/>
  <c r="D261" i="13" s="1"/>
  <c r="D262" i="13" s="1"/>
  <c r="C6" i="2" s="1"/>
  <c r="E6" i="2" s="1"/>
  <c r="E227" i="13"/>
  <c r="G225" i="13"/>
  <c r="G223" i="12"/>
  <c r="E224" i="12"/>
  <c r="E242" i="12" s="1"/>
  <c r="G225" i="10"/>
  <c r="E225" i="10"/>
  <c r="E81" i="1"/>
  <c r="E79" i="1"/>
  <c r="E80" i="1" s="1"/>
  <c r="E84" i="1" s="1"/>
  <c r="D78" i="1"/>
  <c r="D85" i="1" s="1"/>
  <c r="E32" i="1"/>
  <c r="E83" i="1" s="1"/>
  <c r="E255" i="1"/>
  <c r="D256" i="1"/>
  <c r="G248" i="83" l="1"/>
  <c r="E261" i="83" s="1"/>
  <c r="E262" i="83" s="1"/>
  <c r="C47" i="104" s="1"/>
  <c r="E47" i="104" s="1"/>
  <c r="G47" i="104" s="1"/>
  <c r="G248" i="29"/>
  <c r="E261" i="29" s="1"/>
  <c r="E262" i="29" s="1"/>
  <c r="C56" i="2" s="1"/>
  <c r="E56" i="2" s="1"/>
  <c r="G56" i="2" s="1"/>
  <c r="G248" i="49"/>
  <c r="E261" i="49" s="1"/>
  <c r="E262" i="49" s="1"/>
  <c r="C45" i="72" s="1"/>
  <c r="E45" i="72" s="1"/>
  <c r="G45" i="72" s="1"/>
  <c r="G248" i="76"/>
  <c r="E261" i="76" s="1"/>
  <c r="E262" i="76" s="1"/>
  <c r="C40" i="104" s="1"/>
  <c r="E40" i="104" s="1"/>
  <c r="G40" i="104" s="1"/>
  <c r="G27" i="104"/>
  <c r="G24" i="104"/>
  <c r="G21" i="104"/>
  <c r="G19" i="104"/>
  <c r="G13" i="104"/>
  <c r="G12" i="104"/>
  <c r="G8" i="104"/>
  <c r="G3" i="104"/>
  <c r="G248" i="73"/>
  <c r="E261" i="73" s="1"/>
  <c r="E262" i="73" s="1"/>
  <c r="C37" i="104" s="1"/>
  <c r="E37" i="104" s="1"/>
  <c r="G37" i="104" s="1"/>
  <c r="E244" i="40"/>
  <c r="G15" i="2"/>
  <c r="G10" i="2"/>
  <c r="G8" i="2"/>
  <c r="G6" i="2"/>
  <c r="G248" i="62"/>
  <c r="E261" i="62" s="1"/>
  <c r="E262" i="62" s="1"/>
  <c r="C58" i="72" s="1"/>
  <c r="E58" i="72" s="1"/>
  <c r="G58" i="72" s="1"/>
  <c r="E248" i="67"/>
  <c r="D261" i="67" s="1"/>
  <c r="D262" i="67" s="1"/>
  <c r="C29" i="72" s="1"/>
  <c r="E29" i="72" s="1"/>
  <c r="G29" i="72" s="1"/>
  <c r="G248" i="63"/>
  <c r="E261" i="63" s="1"/>
  <c r="E262" i="63" s="1"/>
  <c r="C59" i="72" s="1"/>
  <c r="E59" i="72" s="1"/>
  <c r="G59" i="72" s="1"/>
  <c r="E248" i="81"/>
  <c r="D261" i="81" s="1"/>
  <c r="D262" i="81" s="1"/>
  <c r="C11" i="104" s="1"/>
  <c r="E11" i="104" s="1"/>
  <c r="E248" i="79"/>
  <c r="D261" i="79" s="1"/>
  <c r="D262" i="79" s="1"/>
  <c r="C9" i="104" s="1"/>
  <c r="E9" i="104" s="1"/>
  <c r="G243" i="75"/>
  <c r="G248" i="75" s="1"/>
  <c r="E261" i="75" s="1"/>
  <c r="E262" i="75" s="1"/>
  <c r="C39" i="104" s="1"/>
  <c r="E39" i="104" s="1"/>
  <c r="G39" i="104" s="1"/>
  <c r="G227" i="75"/>
  <c r="E244" i="90"/>
  <c r="G244" i="75"/>
  <c r="E243" i="90"/>
  <c r="E227" i="90"/>
  <c r="G248" i="95"/>
  <c r="E261" i="95" s="1"/>
  <c r="E262" i="95" s="1"/>
  <c r="C59" i="104" s="1"/>
  <c r="E59" i="104" s="1"/>
  <c r="G59" i="104" s="1"/>
  <c r="E248" i="60"/>
  <c r="D261" i="60" s="1"/>
  <c r="D262" i="60" s="1"/>
  <c r="C22" i="72" s="1"/>
  <c r="E22" i="72" s="1"/>
  <c r="G22" i="72" s="1"/>
  <c r="G248" i="51"/>
  <c r="E261" i="51" s="1"/>
  <c r="E262" i="51" s="1"/>
  <c r="C47" i="72" s="1"/>
  <c r="E47" i="72" s="1"/>
  <c r="G47" i="72" s="1"/>
  <c r="E248" i="45"/>
  <c r="D261" i="45" s="1"/>
  <c r="D262" i="45" s="1"/>
  <c r="C7" i="72" s="1"/>
  <c r="E7" i="72" s="1"/>
  <c r="G7" i="72" s="1"/>
  <c r="E248" i="37"/>
  <c r="D261" i="37" s="1"/>
  <c r="D262" i="37" s="1"/>
  <c r="C30" i="2" s="1"/>
  <c r="E30" i="2" s="1"/>
  <c r="E244" i="31"/>
  <c r="E248" i="28"/>
  <c r="D261" i="28" s="1"/>
  <c r="D262" i="28" s="1"/>
  <c r="C21" i="2" s="1"/>
  <c r="E21" i="2" s="1"/>
  <c r="G248" i="14"/>
  <c r="E261" i="14" s="1"/>
  <c r="E262" i="14" s="1"/>
  <c r="C41" i="2" s="1"/>
  <c r="E41" i="2" s="1"/>
  <c r="G41" i="2" s="1"/>
  <c r="E244" i="39"/>
  <c r="E248" i="33"/>
  <c r="D261" i="33" s="1"/>
  <c r="D262" i="33" s="1"/>
  <c r="C26" i="2" s="1"/>
  <c r="E26" i="2" s="1"/>
  <c r="E248" i="26"/>
  <c r="D261" i="26" s="1"/>
  <c r="D262" i="26" s="1"/>
  <c r="C19" i="2" s="1"/>
  <c r="E19" i="2" s="1"/>
  <c r="E244" i="38"/>
  <c r="E248" i="35"/>
  <c r="D261" i="35" s="1"/>
  <c r="D262" i="35" s="1"/>
  <c r="C28" i="2" s="1"/>
  <c r="E28" i="2" s="1"/>
  <c r="E248" i="34"/>
  <c r="D261" i="34" s="1"/>
  <c r="D262" i="34" s="1"/>
  <c r="C27" i="2" s="1"/>
  <c r="E27" i="2" s="1"/>
  <c r="E244" i="29"/>
  <c r="G244" i="16"/>
  <c r="E243" i="40"/>
  <c r="E248" i="40" s="1"/>
  <c r="D261" i="40" s="1"/>
  <c r="D262" i="40" s="1"/>
  <c r="C33" i="2" s="1"/>
  <c r="E33" i="2" s="1"/>
  <c r="E227" i="40"/>
  <c r="E237" i="40"/>
  <c r="E238" i="40" s="1"/>
  <c r="E243" i="39"/>
  <c r="E227" i="39"/>
  <c r="E237" i="39"/>
  <c r="E238" i="39" s="1"/>
  <c r="E243" i="38"/>
  <c r="E227" i="38"/>
  <c r="E237" i="38"/>
  <c r="E238" i="38" s="1"/>
  <c r="E237" i="37"/>
  <c r="E238" i="37" s="1"/>
  <c r="G225" i="36"/>
  <c r="E245" i="36"/>
  <c r="E247" i="36"/>
  <c r="E246" i="36"/>
  <c r="E226" i="36"/>
  <c r="G244" i="35"/>
  <c r="G243" i="35"/>
  <c r="G248" i="35" s="1"/>
  <c r="E261" i="35" s="1"/>
  <c r="E262" i="35" s="1"/>
  <c r="C62" i="2" s="1"/>
  <c r="E62" i="2" s="1"/>
  <c r="G62" i="2" s="1"/>
  <c r="G227" i="35"/>
  <c r="G225" i="34"/>
  <c r="E237" i="33"/>
  <c r="E238" i="33" s="1"/>
  <c r="G247" i="32"/>
  <c r="G245" i="32"/>
  <c r="G246" i="32"/>
  <c r="G226" i="32"/>
  <c r="E246" i="32"/>
  <c r="E226" i="32"/>
  <c r="E245" i="32"/>
  <c r="E247" i="32"/>
  <c r="E243" i="31"/>
  <c r="E227" i="31"/>
  <c r="E237" i="31"/>
  <c r="E238" i="31" s="1"/>
  <c r="E246" i="30"/>
  <c r="E226" i="30"/>
  <c r="E245" i="30"/>
  <c r="E247" i="30"/>
  <c r="G243" i="30"/>
  <c r="G227" i="30"/>
  <c r="G244" i="30"/>
  <c r="E243" i="29"/>
  <c r="E248" i="29" s="1"/>
  <c r="D261" i="29" s="1"/>
  <c r="D262" i="29" s="1"/>
  <c r="C22" i="2" s="1"/>
  <c r="E22" i="2" s="1"/>
  <c r="E227" i="29"/>
  <c r="G225" i="28"/>
  <c r="G243" i="27"/>
  <c r="G227" i="27"/>
  <c r="G244" i="27"/>
  <c r="E246" i="27"/>
  <c r="E226" i="27"/>
  <c r="E247" i="27"/>
  <c r="E245" i="27"/>
  <c r="G225" i="26"/>
  <c r="G243" i="25"/>
  <c r="G227" i="25"/>
  <c r="G244" i="25"/>
  <c r="E248" i="25"/>
  <c r="D261" i="25" s="1"/>
  <c r="D262" i="25" s="1"/>
  <c r="C18" i="2" s="1"/>
  <c r="E18" i="2" s="1"/>
  <c r="E237" i="24"/>
  <c r="E238" i="24" s="1"/>
  <c r="E248" i="23"/>
  <c r="D261" i="23" s="1"/>
  <c r="D262" i="23" s="1"/>
  <c r="C16" i="2" s="1"/>
  <c r="E16" i="2" s="1"/>
  <c r="G243" i="23"/>
  <c r="G227" i="23"/>
  <c r="G244" i="23"/>
  <c r="E246" i="24"/>
  <c r="E226" i="24"/>
  <c r="E245" i="24"/>
  <c r="E247" i="24"/>
  <c r="E237" i="22"/>
  <c r="E238" i="22" s="1"/>
  <c r="E243" i="21"/>
  <c r="E227" i="21"/>
  <c r="E237" i="21"/>
  <c r="E238" i="21" s="1"/>
  <c r="E244" i="21"/>
  <c r="G246" i="20"/>
  <c r="G245" i="20"/>
  <c r="G247" i="20"/>
  <c r="G226" i="20"/>
  <c r="E244" i="20"/>
  <c r="E243" i="20"/>
  <c r="E227" i="20"/>
  <c r="G243" i="19"/>
  <c r="G227" i="19"/>
  <c r="G244" i="19"/>
  <c r="E246" i="19"/>
  <c r="E226" i="19"/>
  <c r="E245" i="19"/>
  <c r="E247" i="19"/>
  <c r="E246" i="18"/>
  <c r="E226" i="18"/>
  <c r="E245" i="18"/>
  <c r="E247" i="18"/>
  <c r="G245" i="18"/>
  <c r="G246" i="18"/>
  <c r="G247" i="18"/>
  <c r="G226" i="18"/>
  <c r="E245" i="17"/>
  <c r="E247" i="17"/>
  <c r="E246" i="17"/>
  <c r="E226" i="17"/>
  <c r="E237" i="17"/>
  <c r="E238" i="17" s="1"/>
  <c r="G243" i="16"/>
  <c r="G227" i="16"/>
  <c r="G245" i="15"/>
  <c r="G246" i="15"/>
  <c r="G247" i="15"/>
  <c r="G226" i="15"/>
  <c r="E248" i="14"/>
  <c r="D261" i="14" s="1"/>
  <c r="D262" i="14" s="1"/>
  <c r="C7" i="2" s="1"/>
  <c r="E7" i="2" s="1"/>
  <c r="E237" i="13"/>
  <c r="E238" i="13" s="1"/>
  <c r="E225" i="12"/>
  <c r="G224" i="12"/>
  <c r="G242" i="12" s="1"/>
  <c r="E237" i="10"/>
  <c r="E238" i="10" s="1"/>
  <c r="C237" i="10"/>
  <c r="C238" i="10" s="1"/>
  <c r="D257" i="1"/>
  <c r="D96" i="1"/>
  <c r="D97" i="1" s="1"/>
  <c r="E78" i="1"/>
  <c r="F42" i="1"/>
  <c r="F46" i="1"/>
  <c r="F44" i="1"/>
  <c r="F40" i="1"/>
  <c r="F41" i="1"/>
  <c r="F47" i="1"/>
  <c r="E85" i="1"/>
  <c r="E96" i="1" s="1"/>
  <c r="F43" i="1"/>
  <c r="F45" i="1"/>
  <c r="E69" i="1"/>
  <c r="E248" i="90" l="1"/>
  <c r="D261" i="90" s="1"/>
  <c r="D262" i="90" s="1"/>
  <c r="C20" i="104" s="1"/>
  <c r="E20" i="104" s="1"/>
  <c r="G11" i="104"/>
  <c r="G9" i="104"/>
  <c r="G68" i="104"/>
  <c r="F74" i="104" s="1"/>
  <c r="F75" i="104" s="1"/>
  <c r="F73" i="104"/>
  <c r="G33" i="2"/>
  <c r="G30" i="2"/>
  <c r="G28" i="2"/>
  <c r="G27" i="2"/>
  <c r="G26" i="2"/>
  <c r="G22" i="2"/>
  <c r="G21" i="2"/>
  <c r="G19" i="2"/>
  <c r="G18" i="2"/>
  <c r="G16" i="2"/>
  <c r="G7" i="2"/>
  <c r="F73" i="72"/>
  <c r="E73" i="72"/>
  <c r="G34" i="72"/>
  <c r="E74" i="72" s="1"/>
  <c r="E75" i="72" s="1"/>
  <c r="G68" i="72"/>
  <c r="F74" i="72" s="1"/>
  <c r="E248" i="39"/>
  <c r="D261" i="39" s="1"/>
  <c r="D262" i="39" s="1"/>
  <c r="C32" i="2" s="1"/>
  <c r="E32" i="2" s="1"/>
  <c r="E248" i="38"/>
  <c r="D261" i="38" s="1"/>
  <c r="D262" i="38" s="1"/>
  <c r="C31" i="2" s="1"/>
  <c r="E31" i="2" s="1"/>
  <c r="E248" i="31"/>
  <c r="D261" i="31" s="1"/>
  <c r="D262" i="31" s="1"/>
  <c r="C24" i="2" s="1"/>
  <c r="E24" i="2" s="1"/>
  <c r="E244" i="24"/>
  <c r="G248" i="16"/>
  <c r="E261" i="16" s="1"/>
  <c r="E262" i="16" s="1"/>
  <c r="C44" i="2" s="1"/>
  <c r="E44" i="2" s="1"/>
  <c r="G44" i="2" s="1"/>
  <c r="G248" i="30"/>
  <c r="E261" i="30" s="1"/>
  <c r="E262" i="30" s="1"/>
  <c r="C57" i="2" s="1"/>
  <c r="E57" i="2" s="1"/>
  <c r="G57" i="2" s="1"/>
  <c r="E248" i="20"/>
  <c r="D261" i="20" s="1"/>
  <c r="D262" i="20" s="1"/>
  <c r="C13" i="2" s="1"/>
  <c r="E13" i="2" s="1"/>
  <c r="G244" i="15"/>
  <c r="G245" i="40"/>
  <c r="G247" i="40"/>
  <c r="G226" i="40"/>
  <c r="G246" i="40"/>
  <c r="G245" i="39"/>
  <c r="G247" i="39"/>
  <c r="G226" i="39"/>
  <c r="G246" i="39"/>
  <c r="G245" i="38"/>
  <c r="G247" i="38"/>
  <c r="G226" i="38"/>
  <c r="G246" i="38"/>
  <c r="G245" i="37"/>
  <c r="G247" i="37"/>
  <c r="G226" i="37"/>
  <c r="G246" i="37"/>
  <c r="E243" i="36"/>
  <c r="E227" i="36"/>
  <c r="E244" i="36"/>
  <c r="E237" i="36"/>
  <c r="E238" i="36" s="1"/>
  <c r="E237" i="34"/>
  <c r="E238" i="34" s="1"/>
  <c r="G245" i="33"/>
  <c r="G247" i="33"/>
  <c r="G226" i="33"/>
  <c r="G246" i="33"/>
  <c r="E243" i="32"/>
  <c r="E227" i="32"/>
  <c r="E244" i="32"/>
  <c r="G243" i="32"/>
  <c r="G227" i="32"/>
  <c r="G244" i="32"/>
  <c r="G245" i="31"/>
  <c r="G247" i="31"/>
  <c r="G226" i="31"/>
  <c r="G246" i="31"/>
  <c r="E244" i="30"/>
  <c r="E243" i="30"/>
  <c r="E227" i="30"/>
  <c r="E237" i="28"/>
  <c r="E238" i="28" s="1"/>
  <c r="E244" i="27"/>
  <c r="E243" i="27"/>
  <c r="E227" i="27"/>
  <c r="G248" i="27"/>
  <c r="E261" i="27" s="1"/>
  <c r="E262" i="27" s="1"/>
  <c r="C54" i="2" s="1"/>
  <c r="E54" i="2" s="1"/>
  <c r="G54" i="2" s="1"/>
  <c r="E237" i="26"/>
  <c r="E238" i="26" s="1"/>
  <c r="G248" i="25"/>
  <c r="E261" i="25" s="1"/>
  <c r="E262" i="25" s="1"/>
  <c r="C52" i="2" s="1"/>
  <c r="E52" i="2" s="1"/>
  <c r="G52" i="2" s="1"/>
  <c r="G245" i="24"/>
  <c r="G247" i="24"/>
  <c r="G226" i="24"/>
  <c r="G246" i="24"/>
  <c r="E243" i="24"/>
  <c r="E227" i="24"/>
  <c r="G248" i="23"/>
  <c r="E261" i="23" s="1"/>
  <c r="E262" i="23" s="1"/>
  <c r="C50" i="2" s="1"/>
  <c r="E50" i="2" s="1"/>
  <c r="G50" i="2" s="1"/>
  <c r="G246" i="22"/>
  <c r="G245" i="22"/>
  <c r="G247" i="22"/>
  <c r="G226" i="22"/>
  <c r="G245" i="21"/>
  <c r="G247" i="21"/>
  <c r="G226" i="21"/>
  <c r="G246" i="21"/>
  <c r="E248" i="21"/>
  <c r="D261" i="21" s="1"/>
  <c r="D262" i="21" s="1"/>
  <c r="C14" i="2" s="1"/>
  <c r="E14" i="2" s="1"/>
  <c r="G243" i="20"/>
  <c r="G227" i="20"/>
  <c r="G244" i="20"/>
  <c r="E243" i="19"/>
  <c r="E227" i="19"/>
  <c r="E244" i="19"/>
  <c r="G248" i="19"/>
  <c r="E261" i="19" s="1"/>
  <c r="E262" i="19" s="1"/>
  <c r="C46" i="2" s="1"/>
  <c r="E46" i="2" s="1"/>
  <c r="G46" i="2" s="1"/>
  <c r="G244" i="18"/>
  <c r="E243" i="18"/>
  <c r="E227" i="18"/>
  <c r="G243" i="18"/>
  <c r="G227" i="18"/>
  <c r="E244" i="18"/>
  <c r="E243" i="17"/>
  <c r="E227" i="17"/>
  <c r="G245" i="17"/>
  <c r="G247" i="17"/>
  <c r="G226" i="17"/>
  <c r="G246" i="17"/>
  <c r="E244" i="17"/>
  <c r="G243" i="15"/>
  <c r="G227" i="15"/>
  <c r="G245" i="13"/>
  <c r="G247" i="13"/>
  <c r="G226" i="13"/>
  <c r="G246" i="13"/>
  <c r="G225" i="12"/>
  <c r="E237" i="12" s="1"/>
  <c r="E238" i="12" s="1"/>
  <c r="C237" i="12"/>
  <c r="C238" i="12" s="1"/>
  <c r="E246" i="10"/>
  <c r="E226" i="10"/>
  <c r="E247" i="10"/>
  <c r="E245" i="10"/>
  <c r="G245" i="10"/>
  <c r="G246" i="10"/>
  <c r="G247" i="10"/>
  <c r="G226" i="10"/>
  <c r="D93" i="1"/>
  <c r="D94" i="1"/>
  <c r="D95" i="1"/>
  <c r="E257" i="1"/>
  <c r="F48" i="1"/>
  <c r="E70" i="1" s="1"/>
  <c r="E72" i="1" s="1"/>
  <c r="G248" i="15" l="1"/>
  <c r="E261" i="15" s="1"/>
  <c r="E262" i="15" s="1"/>
  <c r="C42" i="2" s="1"/>
  <c r="E42" i="2" s="1"/>
  <c r="G42" i="2" s="1"/>
  <c r="G20" i="104"/>
  <c r="G32" i="2"/>
  <c r="G31" i="2"/>
  <c r="G24" i="2"/>
  <c r="E248" i="27"/>
  <c r="D261" i="27" s="1"/>
  <c r="D262" i="27" s="1"/>
  <c r="C20" i="2" s="1"/>
  <c r="E20" i="2" s="1"/>
  <c r="G14" i="2"/>
  <c r="G13" i="2"/>
  <c r="G73" i="72"/>
  <c r="F75" i="72"/>
  <c r="G74" i="72"/>
  <c r="E248" i="32"/>
  <c r="D261" i="32" s="1"/>
  <c r="D262" i="32" s="1"/>
  <c r="C25" i="2" s="1"/>
  <c r="E25" i="2" s="1"/>
  <c r="E248" i="24"/>
  <c r="D261" i="24" s="1"/>
  <c r="D262" i="24" s="1"/>
  <c r="C17" i="2" s="1"/>
  <c r="E17" i="2" s="1"/>
  <c r="G248" i="18"/>
  <c r="E261" i="18" s="1"/>
  <c r="E262" i="18" s="1"/>
  <c r="C45" i="2" s="1"/>
  <c r="E45" i="2" s="1"/>
  <c r="G45" i="2" s="1"/>
  <c r="G244" i="37"/>
  <c r="G248" i="32"/>
  <c r="E261" i="32" s="1"/>
  <c r="E262" i="32" s="1"/>
  <c r="C59" i="2" s="1"/>
  <c r="E59" i="2" s="1"/>
  <c r="G59" i="2" s="1"/>
  <c r="G244" i="22"/>
  <c r="E248" i="36"/>
  <c r="D261" i="36" s="1"/>
  <c r="D262" i="36" s="1"/>
  <c r="C29" i="2" s="1"/>
  <c r="E29" i="2" s="1"/>
  <c r="G29" i="2" s="1"/>
  <c r="E244" i="10"/>
  <c r="G243" i="40"/>
  <c r="G227" i="40"/>
  <c r="G244" i="40"/>
  <c r="G243" i="39"/>
  <c r="G227" i="39"/>
  <c r="G244" i="39"/>
  <c r="G243" i="38"/>
  <c r="G227" i="38"/>
  <c r="G244" i="38"/>
  <c r="G243" i="37"/>
  <c r="G227" i="37"/>
  <c r="G245" i="36"/>
  <c r="G247" i="36"/>
  <c r="G226" i="36"/>
  <c r="G246" i="36"/>
  <c r="G245" i="34"/>
  <c r="G247" i="34"/>
  <c r="G226" i="34"/>
  <c r="G246" i="34"/>
  <c r="G243" i="33"/>
  <c r="G227" i="33"/>
  <c r="G244" i="33"/>
  <c r="G243" i="31"/>
  <c r="G227" i="31"/>
  <c r="G244" i="31"/>
  <c r="E248" i="30"/>
  <c r="D261" i="30" s="1"/>
  <c r="D262" i="30" s="1"/>
  <c r="C23" i="2" s="1"/>
  <c r="E23" i="2" s="1"/>
  <c r="G245" i="28"/>
  <c r="G247" i="28"/>
  <c r="G226" i="28"/>
  <c r="G246" i="28"/>
  <c r="G245" i="26"/>
  <c r="G247" i="26"/>
  <c r="G226" i="26"/>
  <c r="G246" i="26"/>
  <c r="G243" i="24"/>
  <c r="G227" i="24"/>
  <c r="G244" i="24"/>
  <c r="G243" i="22"/>
  <c r="G248" i="22" s="1"/>
  <c r="E261" i="22" s="1"/>
  <c r="E262" i="22" s="1"/>
  <c r="C49" i="2" s="1"/>
  <c r="E49" i="2" s="1"/>
  <c r="G49" i="2" s="1"/>
  <c r="G227" i="22"/>
  <c r="G243" i="21"/>
  <c r="G227" i="21"/>
  <c r="G244" i="21"/>
  <c r="G248" i="20"/>
  <c r="E261" i="20" s="1"/>
  <c r="E262" i="20" s="1"/>
  <c r="C47" i="2" s="1"/>
  <c r="E47" i="2" s="1"/>
  <c r="G47" i="2" s="1"/>
  <c r="E248" i="19"/>
  <c r="D261" i="19" s="1"/>
  <c r="D262" i="19" s="1"/>
  <c r="C12" i="2" s="1"/>
  <c r="E12" i="2" s="1"/>
  <c r="E248" i="18"/>
  <c r="D261" i="18" s="1"/>
  <c r="D262" i="18" s="1"/>
  <c r="C11" i="2" s="1"/>
  <c r="E11" i="2" s="1"/>
  <c r="G243" i="17"/>
  <c r="G227" i="17"/>
  <c r="G244" i="17"/>
  <c r="E248" i="17"/>
  <c r="D261" i="17" s="1"/>
  <c r="D262" i="17" s="1"/>
  <c r="C9" i="2" s="1"/>
  <c r="E9" i="2" s="1"/>
  <c r="G243" i="13"/>
  <c r="G227" i="13"/>
  <c r="G244" i="13"/>
  <c r="E246" i="12"/>
  <c r="E226" i="12"/>
  <c r="E245" i="12"/>
  <c r="E247" i="12"/>
  <c r="G246" i="12"/>
  <c r="G245" i="12"/>
  <c r="G247" i="12"/>
  <c r="G226" i="12"/>
  <c r="G243" i="10"/>
  <c r="G227" i="10"/>
  <c r="G244" i="10"/>
  <c r="E243" i="10"/>
  <c r="E227" i="10"/>
  <c r="D98" i="1"/>
  <c r="D108" i="1" s="1"/>
  <c r="D110" i="1" s="1"/>
  <c r="D258" i="1" s="1"/>
  <c r="E256" i="1"/>
  <c r="E94" i="1"/>
  <c r="E95" i="1"/>
  <c r="E97" i="1"/>
  <c r="E93" i="1"/>
  <c r="G34" i="104" l="1"/>
  <c r="E74" i="104" s="1"/>
  <c r="E73" i="104"/>
  <c r="G73" i="104" s="1"/>
  <c r="G25" i="2"/>
  <c r="G23" i="2"/>
  <c r="G20" i="2"/>
  <c r="G17" i="2"/>
  <c r="G12" i="2"/>
  <c r="G11" i="2"/>
  <c r="G9" i="2"/>
  <c r="G248" i="37"/>
  <c r="E261" i="37" s="1"/>
  <c r="E262" i="37" s="1"/>
  <c r="C64" i="2" s="1"/>
  <c r="E64" i="2" s="1"/>
  <c r="G64" i="2" s="1"/>
  <c r="E248" i="10"/>
  <c r="D261" i="10" s="1"/>
  <c r="D262" i="10" s="1"/>
  <c r="C4" i="2" s="1"/>
  <c r="E4" i="2" s="1"/>
  <c r="I39" i="2"/>
  <c r="J39" i="2" s="1"/>
  <c r="J40" i="2" s="1"/>
  <c r="G248" i="40"/>
  <c r="E261" i="40" s="1"/>
  <c r="E262" i="40" s="1"/>
  <c r="C67" i="2" s="1"/>
  <c r="E67" i="2" s="1"/>
  <c r="G67" i="2" s="1"/>
  <c r="G248" i="39"/>
  <c r="E261" i="39" s="1"/>
  <c r="E262" i="39" s="1"/>
  <c r="C66" i="2" s="1"/>
  <c r="E66" i="2" s="1"/>
  <c r="G66" i="2" s="1"/>
  <c r="G248" i="38"/>
  <c r="E261" i="38" s="1"/>
  <c r="E262" i="38" s="1"/>
  <c r="C65" i="2" s="1"/>
  <c r="E65" i="2" s="1"/>
  <c r="G65" i="2" s="1"/>
  <c r="G243" i="36"/>
  <c r="G227" i="36"/>
  <c r="G244" i="36"/>
  <c r="G243" i="34"/>
  <c r="G227" i="34"/>
  <c r="G244" i="34"/>
  <c r="G248" i="33"/>
  <c r="E261" i="33" s="1"/>
  <c r="E262" i="33" s="1"/>
  <c r="C60" i="2" s="1"/>
  <c r="E60" i="2" s="1"/>
  <c r="G60" i="2" s="1"/>
  <c r="G248" i="31"/>
  <c r="E261" i="31" s="1"/>
  <c r="E262" i="31" s="1"/>
  <c r="C58" i="2" s="1"/>
  <c r="E58" i="2" s="1"/>
  <c r="G58" i="2" s="1"/>
  <c r="G243" i="28"/>
  <c r="G227" i="28"/>
  <c r="G244" i="28"/>
  <c r="G243" i="26"/>
  <c r="G227" i="26"/>
  <c r="G244" i="26"/>
  <c r="G248" i="24"/>
  <c r="E261" i="24" s="1"/>
  <c r="E262" i="24" s="1"/>
  <c r="C51" i="2" s="1"/>
  <c r="E51" i="2" s="1"/>
  <c r="G51" i="2" s="1"/>
  <c r="G248" i="21"/>
  <c r="E261" i="21" s="1"/>
  <c r="E262" i="21" s="1"/>
  <c r="C48" i="2" s="1"/>
  <c r="E48" i="2" s="1"/>
  <c r="G48" i="2" s="1"/>
  <c r="G248" i="17"/>
  <c r="E261" i="17" s="1"/>
  <c r="E262" i="17" s="1"/>
  <c r="C43" i="2" s="1"/>
  <c r="E43" i="2" s="1"/>
  <c r="G43" i="2" s="1"/>
  <c r="G248" i="13"/>
  <c r="E261" i="13" s="1"/>
  <c r="E262" i="13" s="1"/>
  <c r="C40" i="2" s="1"/>
  <c r="E40" i="2" s="1"/>
  <c r="G40" i="2" s="1"/>
  <c r="E244" i="12"/>
  <c r="G243" i="12"/>
  <c r="G227" i="12"/>
  <c r="G244" i="12"/>
  <c r="E243" i="12"/>
  <c r="E227" i="12"/>
  <c r="G248" i="10"/>
  <c r="E261" i="10" s="1"/>
  <c r="E262" i="10" s="1"/>
  <c r="C38" i="2" s="1"/>
  <c r="E38" i="2" s="1"/>
  <c r="G38" i="2" s="1"/>
  <c r="D260" i="1"/>
  <c r="E223" i="1" s="1"/>
  <c r="E98" i="1"/>
  <c r="E108" i="1" s="1"/>
  <c r="E110" i="1" s="1"/>
  <c r="E258" i="1" s="1"/>
  <c r="E75" i="104" l="1"/>
  <c r="G74" i="104"/>
  <c r="G4" i="2"/>
  <c r="E260" i="1"/>
  <c r="G223" i="1" s="1"/>
  <c r="G224" i="1" s="1"/>
  <c r="G242" i="1" s="1"/>
  <c r="K39" i="2"/>
  <c r="K40" i="2" s="1"/>
  <c r="G248" i="36"/>
  <c r="E261" i="36" s="1"/>
  <c r="E262" i="36" s="1"/>
  <c r="C63" i="2" s="1"/>
  <c r="E63" i="2" s="1"/>
  <c r="G63" i="2" s="1"/>
  <c r="G248" i="34"/>
  <c r="E261" i="34" s="1"/>
  <c r="E262" i="34" s="1"/>
  <c r="C61" i="2" s="1"/>
  <c r="E61" i="2" s="1"/>
  <c r="G61" i="2" s="1"/>
  <c r="G248" i="28"/>
  <c r="E261" i="28" s="1"/>
  <c r="E262" i="28" s="1"/>
  <c r="C55" i="2" s="1"/>
  <c r="E55" i="2" s="1"/>
  <c r="G55" i="2" s="1"/>
  <c r="G248" i="26"/>
  <c r="E261" i="26" s="1"/>
  <c r="E262" i="26" s="1"/>
  <c r="C53" i="2" s="1"/>
  <c r="E53" i="2" s="1"/>
  <c r="G53" i="2" s="1"/>
  <c r="E248" i="12"/>
  <c r="D261" i="12" s="1"/>
  <c r="D262" i="12" s="1"/>
  <c r="C5" i="2" s="1"/>
  <c r="E5" i="2" s="1"/>
  <c r="G248" i="12"/>
  <c r="E261" i="12" s="1"/>
  <c r="E262" i="12" s="1"/>
  <c r="C39" i="2" s="1"/>
  <c r="E39" i="2" s="1"/>
  <c r="G39" i="2" s="1"/>
  <c r="I43" i="2"/>
  <c r="E224" i="1"/>
  <c r="E242" i="1" s="1"/>
  <c r="G5" i="2" l="1"/>
  <c r="J43" i="2"/>
  <c r="J44" i="2" s="1"/>
  <c r="G225" i="1"/>
  <c r="E237" i="1" s="1"/>
  <c r="E238" i="1" s="1"/>
  <c r="E225" i="1"/>
  <c r="K43" i="2" l="1"/>
  <c r="K47" i="2" s="1"/>
  <c r="G226" i="1"/>
  <c r="G245" i="1"/>
  <c r="G247" i="1"/>
  <c r="G246" i="1"/>
  <c r="C237" i="1"/>
  <c r="C238" i="1" s="1"/>
  <c r="K44" i="2" l="1"/>
  <c r="K48" i="2" s="1"/>
  <c r="I54" i="2"/>
  <c r="I56" i="2"/>
  <c r="G75" i="2"/>
  <c r="G244" i="1"/>
  <c r="G243" i="1"/>
  <c r="G227" i="1"/>
  <c r="E245" i="1"/>
  <c r="E246" i="1"/>
  <c r="E226" i="1"/>
  <c r="E247" i="1"/>
  <c r="I57" i="2" l="1"/>
  <c r="G248" i="1"/>
  <c r="E261" i="1" s="1"/>
  <c r="E262" i="1" s="1"/>
  <c r="C37" i="2" s="1"/>
  <c r="E244" i="1"/>
  <c r="E243" i="1"/>
  <c r="E227" i="1"/>
  <c r="E37" i="2" l="1"/>
  <c r="E248" i="1"/>
  <c r="D261" i="1" s="1"/>
  <c r="D262" i="1" s="1"/>
  <c r="C3" i="2" s="1"/>
  <c r="G37" i="2" l="1"/>
  <c r="E3" i="2"/>
  <c r="G68" i="2" l="1"/>
  <c r="F74" i="2" s="1"/>
  <c r="F75" i="2" s="1"/>
  <c r="F73" i="2"/>
  <c r="G3" i="2"/>
  <c r="E73" i="2" l="1"/>
  <c r="G73" i="2" s="1"/>
  <c r="G34" i="2"/>
  <c r="E74" i="2" s="1"/>
  <c r="E75" i="2" s="1"/>
  <c r="G74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tc={35E19F3B-44C8-4075-ACF7-DD8824314712}</author>
    <author>tc={55306DD8-2653-401D-9333-D9EFA56487BD}</author>
    <author>tc={570066BF-1D62-4CAD-9146-596C720566F9}</author>
    <author>tc={CE539222-5CA5-463E-B23B-1EEA1F1E0589}</author>
  </authors>
  <commentList>
    <comment ref="C42" authorId="0" shapeId="0" xr:uid="{35E19F3B-44C8-4075-ACF7-DD88243147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55306DD8-2653-401D-9333-D9EFA56487B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570066BF-1D62-4CAD-9146-596C720566F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CE539222-5CA5-463E-B23B-1EEA1F1E058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tc={F50431F2-08BF-423C-A592-9B480164598A}</author>
    <author>tc={8E24260C-08C5-40EE-A218-D833263F97CC}</author>
    <author>tc={8FBDFD53-C558-4F15-9F68-BBD57635EC9B}</author>
    <author>tc={136433EA-66E1-4704-8643-C63866352B37}</author>
    <author>tc={CF4027E2-F4D0-4564-80C1-3F2BA44B8FB7}</author>
  </authors>
  <commentList>
    <comment ref="D7" authorId="0" shapeId="0" xr:uid="{F50431F2-08BF-423C-A592-9B480164598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https://cargos.com.br/salario/eletricista-de-manutencao-em-geral/
Cabe ao setor demandante confirmar esta estimativa de custo.</t>
      </text>
    </comment>
    <comment ref="C42" authorId="1" shapeId="0" xr:uid="{8E24260C-08C5-40EE-A218-D833263F97C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8FBDFD53-C558-4F15-9F68-BBD57635EC9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136433EA-66E1-4704-8643-C63866352B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CF4027E2-F4D0-4564-80C1-3F2BA44B8F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tc={4393D49C-3E65-466D-AEDA-B9E1C88F8B4C}</author>
    <author>tc={7951EA95-AD2C-45EA-8560-66B43250CFF0}</author>
    <author>tc={30F4DB9A-BB0E-4749-BE1E-4081C5044785}</author>
    <author>tc={8476D67D-1477-4BF2-A358-DF5B05676B2D}</author>
    <author>tc={E2386270-CA30-4A9D-B925-1A5D044E7012}</author>
  </authors>
  <commentList>
    <comment ref="D7" authorId="0" shapeId="0" xr:uid="{4393D49C-3E65-466D-AEDA-B9E1C88F8B4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https://cargos.com.br/salario/mecanico-ajustador/
Cabe ao setor demandante confirmar esta estimativa de custo.</t>
      </text>
    </comment>
    <comment ref="C42" authorId="1" shapeId="0" xr:uid="{7951EA95-AD2C-45EA-8560-66B43250CF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30F4DB9A-BB0E-4749-BE1E-4081C504478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8476D67D-1477-4BF2-A358-DF5B05676B2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E2386270-CA30-4A9D-B925-1A5D044E70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tc={1E5822A3-6090-4B13-AA34-63497B151E6E}</author>
    <author>tc={31AD6C1D-4399-4E40-9534-F8571F56A5BD}</author>
    <author>tc={A7ABEAFC-C89A-4420-B509-AE2E73006816}</author>
    <author>tc={291A90BE-AC78-4B95-9DA1-C4F3B9ABDEDD}</author>
    <author>tc={0EC416D7-A84D-4703-8147-B8C097076C99}</author>
    <author>tc={B6534D86-B88D-42AD-9216-54529BF7C7E9}</author>
  </authors>
  <commentList>
    <comment ref="D7" authorId="0" shapeId="0" xr:uid="{1E5822A3-6090-4B13-AA34-63497B151E6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https://cargos.com.br/salario/auxiliar-em-saude-bucal/
Cabe ao setor demandante confirmar esta estimativa de custo.</t>
      </text>
    </comment>
    <comment ref="D18" authorId="1" shapeId="0" xr:uid="{31AD6C1D-4399-4E40-9534-F8571F56A5B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A7ABEAFC-C89A-4420-B509-AE2E7300681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291A90BE-AC78-4B95-9DA1-C4F3B9ABDED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0EC416D7-A84D-4703-8147-B8C097076C9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B6534D86-B88D-42AD-9216-54529BF7C7E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tc={53C0BE7A-B2F8-44D8-A93D-3959F4F9C946}</author>
    <author>tc={E24B7CBC-D108-4D28-9B1A-284ACD1518AB}</author>
    <author>tc={69C2BD0C-E2C0-49ED-B83C-F6D82E23B68F}</author>
    <author>tc={923FA294-E4BF-4414-B9E9-CED8CC5D762F}</author>
    <author>tc={2D9C4251-7369-41CB-824D-222A379D5A69}</author>
  </authors>
  <commentList>
    <comment ref="D18" authorId="0" shapeId="0" xr:uid="{53C0BE7A-B2F8-44D8-A93D-3959F4F9C94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1" shapeId="0" xr:uid="{E24B7CBC-D108-4D28-9B1A-284ACD1518A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69C2BD0C-E2C0-49ED-B83C-F6D82E23B68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923FA294-E4BF-4414-B9E9-CED8CC5D762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2D9C4251-7369-41CB-824D-222A379D5A6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tc={71ACBBF3-713F-4781-A03F-869EF8D33545}</author>
    <author>tc={F5958B6E-2595-443E-9451-2097A3202121}</author>
    <author>tc={247ADED0-BC56-440C-802B-A0A4F6CEA092}</author>
    <author>tc={3F0F958B-8177-48F3-A21A-9FD3C7291C59}</author>
  </authors>
  <commentList>
    <comment ref="C42" authorId="0" shapeId="0" xr:uid="{71ACBBF3-713F-4781-A03F-869EF8D3354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F5958B6E-2595-443E-9451-2097A320212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247ADED0-BC56-440C-802B-A0A4F6CEA09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3F0F958B-8177-48F3-A21A-9FD3C7291C5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tc={0255CB95-B17A-4803-BA51-37B24B86F0C6}</author>
    <author>tc={A9DDAFB6-FA8A-4E9B-B61F-71596A3D5D6A}</author>
    <author>tc={03EF6AAD-E89C-4BAD-A759-131A8040FDA0}</author>
    <author>tc={FC6AF855-9BA2-4E29-AE1F-5324511DC152}</author>
  </authors>
  <commentList>
    <comment ref="C42" authorId="0" shapeId="0" xr:uid="{0255CB95-B17A-4803-BA51-37B24B86F0C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A9DDAFB6-FA8A-4E9B-B61F-71596A3D5D6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03EF6AAD-E89C-4BAD-A759-131A8040FDA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FC6AF855-9BA2-4E29-AE1F-5324511DC15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tc={52ABA1D0-71E3-4C93-920C-312CD927DD49}</author>
    <author>tc={7C2FE832-1FDB-4423-B455-62C893AFF927}</author>
    <author>tc={B53E0DE3-0C60-4866-9C16-E6451728ACB6}</author>
    <author>tc={FC8457B2-C166-4CE0-8CDC-4AC23362C320}</author>
  </authors>
  <commentList>
    <comment ref="C42" authorId="0" shapeId="0" xr:uid="{52ABA1D0-71E3-4C93-920C-312CD927DD4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7C2FE832-1FDB-4423-B455-62C893AFF92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B53E0DE3-0C60-4866-9C16-E6451728ACB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FC8457B2-C166-4CE0-8CDC-4AC23362C32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tc={DE267D9C-D7FA-425B-84A5-8798D1ACC11B}</author>
    <author>tc={481657C8-D600-4D93-8EC6-675C0B0B2A73}</author>
    <author>tc={2D339497-69FE-41B3-A310-8454D833A754}</author>
    <author>tc={3F506F9B-4566-4D7B-AB21-2526AF3CFB89}</author>
    <author>tc={C5531E3C-D0FE-475D-ABB7-EEB6AAA1A6E2}</author>
    <author>tc={8130455D-68BC-4172-B1F2-1388F416871B}</author>
  </authors>
  <commentList>
    <comment ref="D7" authorId="0" shapeId="0" xr:uid="{DE267D9C-D7FA-425B-84A5-8798D1ACC11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https://cargos.com.br/salario/auxiliar-de-cozinha/
A média salaria é de R$ 1.312,15. Entretanto, se manteve o piso salarial da CCT ES000151/2023, de R$ 1.320,21, equiparado a cargo de "copeira".
Cabe ao setor demandante confirmar esta estimativa de custo.</t>
      </text>
    </comment>
    <comment ref="D18" authorId="1" shapeId="0" xr:uid="{481657C8-D600-4D93-8EC6-675C0B0B2A7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2D339497-69FE-41B3-A310-8454D833A75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3F506F9B-4566-4D7B-AB21-2526AF3CFB8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C5531E3C-D0FE-475D-ABB7-EEB6AAA1A6E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8130455D-68BC-4172-B1F2-1388F416871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tc={6224BA2F-73C9-43E0-AB80-75F5714CFFE5}</author>
    <author>tc={C57032BC-3BCE-4EB5-A955-37BF312AE034}</author>
    <author>tc={5EC287CA-DED0-4E8F-909B-26D163575237}</author>
    <author>tc={1166DABB-B404-4A44-91CA-FB39B0C366AD}</author>
    <author>tc={C592F720-499F-4DC5-9114-132400747A8C}</author>
    <author>tc={6E785224-5486-4238-84E7-96449B3EED9E}</author>
  </authors>
  <commentList>
    <comment ref="D7" authorId="0" shapeId="0" xr:uid="{6224BA2F-73C9-43E0-AB80-75F5714CFFE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https://cargos.com.br/salario/cozinheiro-industrial/
Cabe ao setor demandante confirmar esta estimativa de custo.</t>
      </text>
    </comment>
    <comment ref="D18" authorId="1" shapeId="0" xr:uid="{C57032BC-3BCE-4EB5-A955-37BF312AE03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5EC287CA-DED0-4E8F-909B-26D16357523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1166DABB-B404-4A44-91CA-FB39B0C366A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C592F720-499F-4DC5-9114-132400747A8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6E785224-5486-4238-84E7-96449B3EED9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tc={C9DFFEB7-EC23-4809-918C-FFB05377BDC0}</author>
    <author>tc={0243B951-05DA-4CAD-95E4-DD2F76EFB873}</author>
    <author>tc={558394E1-88C4-4E5E-878A-63F8F2476BDE}</author>
    <author>tc={10AA5B7A-9E9F-4B6C-91FB-38A78E808DD4}</author>
  </authors>
  <commentList>
    <comment ref="C42" authorId="0" shapeId="0" xr:uid="{C9DFFEB7-EC23-4809-918C-FFB05377BD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0243B951-05DA-4CAD-95E4-DD2F76EFB87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558394E1-88C4-4E5E-878A-63F8F2476BD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0AA5B7A-9E9F-4B6C-91FB-38A78E808DD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tc={4E4696EE-C3D7-478A-927C-1FCBBBEBD6B2}</author>
    <author>tc={CCAB9A76-B568-490B-9E37-C442ECE8EA5B}</author>
    <author>tc={3B739ABD-7EC6-4DFE-B3B9-4174662937C3}</author>
    <author>tc={11D72485-3B95-42A1-909E-124EED4498BE}</author>
  </authors>
  <commentList>
    <comment ref="C42" authorId="0" shapeId="0" xr:uid="{4E4696EE-C3D7-478A-927C-1FCBBBEBD6B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CCAB9A76-B568-490B-9E37-C442ECE8EA5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3B739ABD-7EC6-4DFE-B3B9-4174662937C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1D72485-3B95-42A1-909E-124EED4498B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tc={0892F5DF-4A65-4AE0-BCD0-0BD3BE6FF816}</author>
    <author>tc={74E538D6-55C3-40DF-9E81-3819D8265836}</author>
    <author>tc={34ABA423-13BC-4B6D-B239-782EFBAAA156}</author>
    <author>tc={B40D678E-1F0C-4DB4-A686-51E786E2AC88}</author>
    <author>tc={37AE08D1-BD90-4552-948E-0337343AAA9F}</author>
    <author>tc={6152E52D-D15A-4085-9C9B-0B1775CFD00F}</author>
  </authors>
  <commentList>
    <comment ref="D7" authorId="0" shapeId="0" xr:uid="{0892F5DF-4A65-4AE0-BCD0-0BD3BE6FF81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https://cargos.com.br/salario/auxiliar-de-enfermagem/
Cabe ao setor demandante confirmar esta estimativa de custo.</t>
      </text>
    </comment>
    <comment ref="D18" authorId="1" shapeId="0" xr:uid="{74E538D6-55C3-40DF-9E81-3819D826583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34ABA423-13BC-4B6D-B239-782EFBAAA15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B40D678E-1F0C-4DB4-A686-51E786E2AC8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37AE08D1-BD90-4552-948E-0337343AAA9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6152E52D-D15A-4085-9C9B-0B1775CFD0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tc={405E1257-021D-4178-B441-0421B6724180}</author>
    <author>tc={33703A3A-C34A-4C03-8B0C-96AFDDE28BB9}</author>
    <author>tc={26576F8C-9A01-4C1B-BBC2-8A036B39890D}</author>
    <author>tc={5E5C0AD1-52EA-4DB6-8CA8-59A8F4825DB6}</author>
    <author>tc={C8459293-6438-42B3-96AB-DCEA72D2ABB9}</author>
  </authors>
  <commentList>
    <comment ref="D7" authorId="0" shapeId="0" xr:uid="{405E1257-021D-4178-B441-0421B672418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https://cargos.com.br/salario/operador-eletromecanico/
Cabe ao setor demandante confirmar esta estimativa de custo.</t>
      </text>
    </comment>
    <comment ref="C42" authorId="1" shapeId="0" xr:uid="{33703A3A-C34A-4C03-8B0C-96AFDDE28BB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26576F8C-9A01-4C1B-BBC2-8A036B39890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5E5C0AD1-52EA-4DB6-8CA8-59A8F4825DB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C8459293-6438-42B3-96AB-DCEA72D2ABB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tc={D689E773-9F60-4907-80B6-6ADB6BBEAB40}</author>
    <author>tc={02EDC67B-EDF2-4C2A-BF9A-1C5AA41B7BE3}</author>
    <author>tc={6A66306F-11B5-4A54-981F-68469A08A873}</author>
    <author>tc={84166603-533D-4359-A27E-0B35A61A4020}</author>
    <author>tc={03C898B9-D53D-4646-AB4C-B2F580479CDC}</author>
  </authors>
  <commentList>
    <comment ref="D7" authorId="0" shapeId="0" xr:uid="{D689E773-9F60-4907-80B6-6ADB6BBEAB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https://cargos.com.br/salario/tecnico-de-audio-radio/
Cabe ao setor demandante confirmar esta estimativa de custo.</t>
      </text>
    </comment>
    <comment ref="C42" authorId="1" shapeId="0" xr:uid="{02EDC67B-EDF2-4C2A-BF9A-1C5AA41B7BE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6A66306F-11B5-4A54-981F-68469A08A87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84166603-533D-4359-A27E-0B35A61A402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03C898B9-D53D-4646-AB4C-B2F580479CD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tc={76B1F7CA-C3AD-4BDB-8890-BBCB7F5E8D9B}</author>
    <author>tc={EA18C755-8BFB-4A8B-9D81-71884EC49FB4}</author>
    <author>tc={ABB87F52-E009-4DB5-AE98-55DE20E7900F}</author>
    <author>tc={3A3B8FC0-E5EA-40D6-A59D-6AD6C679362B}</author>
    <author>tc={478BA500-785D-4E94-8813-981B07606642}</author>
    <author>tc={C3AC5507-D575-4E42-8C63-27041B023F3E}</author>
  </authors>
  <commentList>
    <comment ref="D7" authorId="0" shapeId="0" xr:uid="{76B1F7CA-C3AD-4BDB-8890-BBCB7F5E8D9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https://cargos.com.br/salario/assistente-de-laboratorio-industrial/
Cabe ao setor demandante confirmar esta estimativa de custo.</t>
      </text>
    </comment>
    <comment ref="D18" authorId="1" shapeId="0" xr:uid="{EA18C755-8BFB-4A8B-9D81-71884EC49FB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ABB87F52-E009-4DB5-AE98-55DE20E790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3A3B8FC0-E5EA-40D6-A59D-6AD6C679362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478BA500-785D-4E94-8813-981B0760664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C3AC5507-D575-4E42-8C63-27041B023F3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tc={C38439FB-CBD1-4C49-9333-80D580F4E694}</author>
    <author>tc={7F10BB1A-BCA6-4C85-92CA-806D37B58CFB}</author>
    <author>tc={7C78C1A1-1794-4D6D-AD05-2202D170A438}</author>
    <author>tc={D3C56E4C-3B8A-4198-AE59-BCB216A01E32}</author>
    <author>tc={B99C7752-D257-461A-83A4-C5C8A79766D1}</author>
    <author>tc={3B0F54AD-3883-4761-AA26-E3EDF2D22102}</author>
  </authors>
  <commentList>
    <comment ref="D7" authorId="0" shapeId="0" xr:uid="{C38439FB-CBD1-4C49-9333-80D580F4E69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https://cargos.com.br/salario/operador-de-caldeira/
Cabe ao setor demandante confirmar esta estimativa de custo.</t>
      </text>
    </comment>
    <comment ref="D18" authorId="1" shapeId="0" xr:uid="{7F10BB1A-BCA6-4C85-92CA-806D37B58CF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7C78C1A1-1794-4D6D-AD05-2202D170A43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D3C56E4C-3B8A-4198-AE59-BCB216A01E3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B99C7752-D257-461A-83A4-C5C8A79766D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3B0F54AD-3883-4761-AA26-E3EDF2D2210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tc={B14F3AED-3713-4ACA-8DA1-E26C113F8C72}</author>
    <author>tc={F907A7FB-CC4D-4B9C-AD33-05D7E34E90B9}</author>
    <author>tc={B7E10B02-E596-41C8-AE02-183884D6FBC8}</author>
    <author>tc={2AAB6D3B-1D0E-4371-9FCC-C00FE7BE5EEA}</author>
    <author>tc={E998B89F-2D53-4D7E-87B4-DFA0BBD24B12}</author>
  </authors>
  <commentList>
    <comment ref="D7" authorId="0" shapeId="0" xr:uid="{B14F3AED-3713-4ACA-8DA1-E26C113F8C7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https://cargos.com.br/salario/operador-de-maquinas-de-fabricacao-de-doces/
Cabe ao setor demandante confirmar esta estimativa de custo.</t>
      </text>
    </comment>
    <comment ref="C42" authorId="1" shapeId="0" xr:uid="{F907A7FB-CC4D-4B9C-AD33-05D7E34E90B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B7E10B02-E596-41C8-AE02-183884D6FBC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2AAB6D3B-1D0E-4371-9FCC-C00FE7BE5EE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E998B89F-2D53-4D7E-87B4-DFA0BBD24B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tc={3B37D5A6-C200-424F-905E-3EF019608532}</author>
    <author>tc={5805BECB-6A1A-4D0A-801A-65D88354B1A1}</author>
    <author>tc={7ECA9B64-5735-4713-93E3-20A7640EE376}</author>
    <author>tc={86D126F3-677A-4AAE-AFA2-FCACAAF40540}</author>
    <author>tc={75D22B09-2B95-4BDB-A435-502408474E31}</author>
  </authors>
  <commentList>
    <comment ref="D7" authorId="0" shapeId="0" xr:uid="{3B37D5A6-C200-424F-905E-3EF01960853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https://cargos.com.br/salario/tecnico-de-alimentos/
Cabe ao setor demandante confirmar esta estimativa de custo.</t>
      </text>
    </comment>
    <comment ref="C42" authorId="1" shapeId="0" xr:uid="{5805BECB-6A1A-4D0A-801A-65D88354B1A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7ECA9B64-5735-4713-93E3-20A7640EE37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86D126F3-677A-4AAE-AFA2-FCACAAF405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75D22B09-2B95-4BDB-A435-502408474E3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tc={2EE14C23-9CD3-4F30-95C9-58950E041BC5}</author>
    <author>tc={7B093DB9-AC95-4705-B1DC-8688536B5B2D}</author>
    <author>tc={0224152B-8E49-425E-842A-8523A359BF62}</author>
    <author>tc={9A28F50D-7F92-496E-9F6E-DEAA035F22BF}</author>
    <author>tc={56D84888-F74D-4198-BA2D-9EF228F76A10}</author>
  </authors>
  <commentList>
    <comment ref="D7" authorId="0" shapeId="0" xr:uid="{2EE14C23-9CD3-4F30-95C9-58950E041BC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https://cargos.com.br/salario/tecnico-de-apoio-em-pesquisa-e-desenvolvimento-agropecuario-florestal/
Cabe ao setor demandante confirmar esta estimativa de custo.</t>
      </text>
    </comment>
    <comment ref="C42" authorId="1" shapeId="0" xr:uid="{7B093DB9-AC95-4705-B1DC-8688536B5B2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0224152B-8E49-425E-842A-8523A359BF6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9A28F50D-7F92-496E-9F6E-DEAA035F22B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56D84888-F74D-4198-BA2D-9EF228F76A1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tc={E5F18A73-F8BA-499A-8993-125FF5A7D943}</author>
    <author>tc={71BA7411-A36A-4422-AF29-ED5CBCC179C6}</author>
    <author>tc={11F8D83F-D682-49D7-B011-57E8E0BD8B0C}</author>
    <author>tc={335DDB56-F471-4F62-8772-F04E46ED97FD}</author>
    <author>tc={7A94EF37-941B-4082-9323-984DACE9D753}</author>
    <author>tc={177EBD73-5D0E-4875-A2FF-4186161ADA7C}</author>
  </authors>
  <commentList>
    <comment ref="D7" authorId="0" shapeId="0" xr:uid="{E5F18A73-F8BA-499A-8993-125FF5A7D94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https://cargos.com.br/salario/taxidermista/
Cabe ao setor demandante confirmar esta estimativa de custo.</t>
      </text>
    </comment>
    <comment ref="D18" authorId="1" shapeId="0" xr:uid="{71BA7411-A36A-4422-AF29-ED5CBCC179C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11F8D83F-D682-49D7-B011-57E8E0BD8B0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335DDB56-F471-4F62-8772-F04E46ED97F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7A94EF37-941B-4082-9323-984DACE9D75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177EBD73-5D0E-4875-A2FF-4186161ADA7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tc={CD39C219-3711-49CE-9BE4-2C3B21A34944}</author>
    <author>tc={5FEEEB00-AF3F-4F18-B843-EC560135975D}</author>
    <author>tc={93B13F4D-9B50-489B-8F71-AFCFB6108665}</author>
    <author>tc={48E06586-D589-40AB-9EE6-98F884C5E146}</author>
    <author>tc={F1EE70A4-E7FB-4CD0-92E8-47637C874B33}</author>
    <author>tc={A7423C13-3ECD-4866-A654-89A84D203CEB}</author>
  </authors>
  <commentList>
    <comment ref="D7" authorId="0" shapeId="0" xr:uid="{CD39C219-3711-49CE-9BE4-2C3B21A3494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https://cargos.com.br/salario/embalsamador/
Cabe ao setor demandante confirmar esta estimativa de custo.</t>
      </text>
    </comment>
    <comment ref="D18" authorId="1" shapeId="0" xr:uid="{5FEEEB00-AF3F-4F18-B843-EC560135975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93B13F4D-9B50-489B-8F71-AFCFB610866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48E06586-D589-40AB-9EE6-98F884C5E14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F1EE70A4-E7FB-4CD0-92E8-47637C874B3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A7423C13-3ECD-4866-A654-89A84D203CE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tc={C4D66CDF-471E-488B-886D-5E89D1DEFEE3}</author>
    <author>tc={9D6DFA3D-F13C-4092-8FE7-A3DBC471E4F4}</author>
    <author>tc={85E04E81-F1C4-4725-9AAE-5DD719B4E596}</author>
    <author>tc={4BBE6B1F-4901-4759-9C22-4A9EDE2F4238}</author>
    <author>tc={AC16225B-B683-4E17-967B-04F0C589BD24}</author>
  </authors>
  <commentList>
    <comment ref="D18" authorId="0" shapeId="0" xr:uid="{C4D66CDF-471E-488B-886D-5E89D1DEFEE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1" shapeId="0" xr:uid="{9D6DFA3D-F13C-4092-8FE7-A3DBC471E4F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85E04E81-F1C4-4725-9AAE-5DD719B4E59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4BBE6B1F-4901-4759-9C22-4A9EDE2F423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AC16225B-B683-4E17-967B-04F0C589BD2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tc={CB40B51E-6D13-4E53-8050-59C2615D97C8}</author>
    <author>tc={416AB824-F6FC-4B4C-9A72-FCE09DD28E7D}</author>
    <author>tc={F33EDA60-D194-472A-A9AC-C4467C681B7E}</author>
    <author>tc={E3186EF6-86F3-4248-96E1-0492AF89B3A1}</author>
    <author>tc={55A8E199-2A49-4164-B70C-57A932D6EF4B}</author>
  </authors>
  <commentList>
    <comment ref="D7" authorId="0" shapeId="0" xr:uid="{CB40B51E-6D13-4E53-8050-59C2615D97C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https://cargos.com.br/salario/tecnico-agricola/
Cabe ao setor demandante confirmar esta estimativa de custo.</t>
      </text>
    </comment>
    <comment ref="C42" authorId="1" shapeId="0" xr:uid="{416AB824-F6FC-4B4C-9A72-FCE09DD28E7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F33EDA60-D194-472A-A9AC-C4467C681B7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E3186EF6-86F3-4248-96E1-0492AF89B3A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55A8E199-2A49-4164-B70C-57A932D6EF4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tc={B3664277-80DB-4157-934D-D7C934EAEF4B}</author>
    <author>tc={99508806-4C48-404F-8F85-6A201D8F9BF5}</author>
    <author>tc={8784BE80-733B-4EEF-B8D2-E53C26E08963}</author>
    <author>tc={FE454081-A303-4405-B1D4-5A9AD4E45326}</author>
    <author>tc={D81C3735-BBE7-4F9F-8A64-8B928AE2D715}</author>
  </authors>
  <commentList>
    <comment ref="D7" authorId="0" shapeId="0" xr:uid="{B3664277-80DB-4157-934D-D7C934EAEF4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https://cargos.com.br/salario/jornalista/
Cabe ao setor demandante confirmar esta estimativa de custo.</t>
      </text>
    </comment>
    <comment ref="C42" authorId="1" shapeId="0" xr:uid="{99508806-4C48-404F-8F85-6A201D8F9BF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8784BE80-733B-4EEF-B8D2-E53C26E0896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FE454081-A303-4405-B1D4-5A9AD4E4532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D81C3735-BBE7-4F9F-8A64-8B928AE2D71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tc={9C4F81F0-2CCF-4B34-9A10-FE4EC469C86E}</author>
    <author>tc={42452C3E-91D8-455B-919D-A7D32DFA0733}</author>
    <author>tc={33A5381A-5573-4CDD-9DF9-829AC471028D}</author>
    <author>tc={3AE14ADC-4838-42D8-ACD7-015EDB3525DB}</author>
  </authors>
  <commentList>
    <comment ref="C42" authorId="0" shapeId="0" xr:uid="{9C4F81F0-2CCF-4B34-9A10-FE4EC469C86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42452C3E-91D8-455B-919D-A7D32DFA073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33A5381A-5573-4CDD-9DF9-829AC471028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3AE14ADC-4838-42D8-ACD7-015EDB3525D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tc={4AF74AAD-3E56-494C-AF6B-D15C29EF5A51}</author>
    <author>tc={956A1E8B-FF51-437A-AA7A-6796CE6CC551}</author>
    <author>tc={EA28F297-5F29-4C5B-BDA7-EB9CF6A169F0}</author>
    <author>tc={8901EFC8-BF1F-40EE-8C89-80AC2BAFFB51}</author>
  </authors>
  <commentList>
    <comment ref="C42" authorId="0" shapeId="0" xr:uid="{4AF74AAD-3E56-494C-AF6B-D15C29EF5A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956A1E8B-FF51-437A-AA7A-6796CE6CC5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EA28F297-5F29-4C5B-BDA7-EB9CF6A169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8901EFC8-BF1F-40EE-8C89-80AC2BAFFB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tc={0E8DFA31-620A-45C0-BE71-DE6E4C168AA1}</author>
    <author>tc={76C1A36F-6708-4342-8A8E-2238DC6A8567}</author>
    <author>tc={D462CE87-26E5-41B2-9609-3A5E9E8CE3C6}</author>
    <author>tc={A27A656D-C992-46B3-A6FB-6ECE9D209F67}</author>
    <author>tc={D1968908-2D79-4D91-8836-EC79DB204272}</author>
  </authors>
  <commentList>
    <comment ref="D18" authorId="0" shapeId="0" xr:uid="{0E8DFA31-620A-45C0-BE71-DE6E4C168AA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1" shapeId="0" xr:uid="{76C1A36F-6708-4342-8A8E-2238DC6A856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D462CE87-26E5-41B2-9609-3A5E9E8CE3C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A27A656D-C992-46B3-A6FB-6ECE9D209F6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D1968908-2D79-4D91-8836-EC79DB20427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tc={FF12E48A-FDD6-4873-A675-4C6A2A3B286B}</author>
    <author>tc={C9A447D4-C3D2-4793-B33C-0EDB20289F40}</author>
    <author>tc={857404ED-77B1-4498-96EE-2ACB2DB816C8}</author>
    <author>tc={147906F4-4291-45B0-8628-1ED9E9390822}</author>
  </authors>
  <commentList>
    <comment ref="C42" authorId="0" shapeId="0" xr:uid="{FF12E48A-FDD6-4873-A675-4C6A2A3B286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C9A447D4-C3D2-4793-B33C-0EDB20289F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857404ED-77B1-4498-96EE-2ACB2DB816C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47906F4-4291-45B0-8628-1ED9E939082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tc={D03908E7-0ED2-4718-91AA-DA0467463183}</author>
    <author>tc={438F6375-B57C-4C49-AF99-E036267663D4}</author>
    <author>tc={41C933D6-D613-4BCD-9A50-6C25D7778B1B}</author>
    <author>tc={0E065D02-2DA4-4219-8D42-656F96C17776}</author>
  </authors>
  <commentList>
    <comment ref="C42" authorId="0" shapeId="0" xr:uid="{D03908E7-0ED2-4718-91AA-DA046746318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438F6375-B57C-4C49-AF99-E036267663D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41C933D6-D613-4BCD-9A50-6C25D7778B1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0E065D02-2DA4-4219-8D42-656F96C1777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tc={9C634032-2D5B-406B-8E1A-DD6541858078}</author>
    <author>tc={AF0A8C9E-EC00-4FF4-94E0-79976F1AB5DD}</author>
    <author>tc={7947DE45-34F5-4CE5-8901-82C852553217}</author>
    <author>tc={B11BEDF8-7FB8-48BB-80A2-616A7CB3A8AB}</author>
  </authors>
  <commentList>
    <comment ref="C42" authorId="0" shapeId="0" xr:uid="{9C634032-2D5B-406B-8E1A-DD654185807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AF0A8C9E-EC00-4FF4-94E0-79976F1AB5D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7947DE45-34F5-4CE5-8901-82C85255321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B11BEDF8-7FB8-48BB-80A2-616A7CB3A8A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tc={3B04208D-B487-4E8B-9C2B-AEAE8CABD241}</author>
    <author>tc={D5CA7C73-ADC7-458A-9E11-31040414D41A}</author>
    <author>tc={5913B58E-CEF3-4ECE-A2A0-6DC51734CC63}</author>
    <author>tc={3EFE96CF-1A54-4176-886B-8ADB96A313D6}</author>
  </authors>
  <commentList>
    <comment ref="C42" authorId="0" shapeId="0" xr:uid="{3B04208D-B487-4E8B-9C2B-AEAE8CABD24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D5CA7C73-ADC7-458A-9E11-31040414D41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5913B58E-CEF3-4ECE-A2A0-6DC51734CC6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3EFE96CF-1A54-4176-886B-8ADB96A313D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tc={28D352FF-CA05-405E-8253-FE424DDB6BAF}</author>
    <author>tc={E5A1A2EF-1A2D-42C4-A2BD-393CCF07D9CD}</author>
    <author>tc={FAF00F51-8C9B-4315-9E88-B9BF01DC5DB5}</author>
    <author>tc={B2A0AFDB-B54E-4296-B823-A903956B101D}</author>
  </authors>
  <commentList>
    <comment ref="C42" authorId="0" shapeId="0" xr:uid="{28D352FF-CA05-405E-8253-FE424DDB6BA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E5A1A2EF-1A2D-42C4-A2BD-393CCF07D9C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FAF00F51-8C9B-4315-9E88-B9BF01DC5DB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B2A0AFDB-B54E-4296-B823-A903956B101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tc={3944132C-A5A7-49F0-A634-12177B2A8986}</author>
    <author>tc={650B93D7-BC1B-47E7-8E0F-609E7B5087DD}</author>
    <author>tc={4AB41C62-8E69-442F-9228-D8A186DBCC6D}</author>
    <author>tc={0DB56824-28CC-4BB4-A9A3-D86E144A8D67}</author>
  </authors>
  <commentList>
    <comment ref="C42" authorId="0" shapeId="0" xr:uid="{3944132C-A5A7-49F0-A634-12177B2A898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650B93D7-BC1B-47E7-8E0F-609E7B5087D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4AB41C62-8E69-442F-9228-D8A186DBCC6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0DB56824-28CC-4BB4-A9A3-D86E144A8D6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tc={5188F006-B040-43C5-B28A-A0084ECB2669}</author>
    <author>tc={6AAF1B33-4A2B-46F9-9184-098971B08CCC}</author>
    <author>tc={1C53F41B-6543-459F-AF12-01BEA93E637F}</author>
    <author>tc={6DCBA5A0-D89B-4E4D-8678-B36D3D1CCE11}</author>
    <author>tc={7B368034-159B-4F60-BAC8-37C70CC86624}</author>
    <author>tc={C117B11C-6B3E-4620-A087-C4856EA34A11}</author>
  </authors>
  <commentList>
    <comment ref="D7" authorId="0" shapeId="0" xr:uid="{5188F006-B040-43C5-B28A-A0084ECB266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https://cargos.com.br/salario/trabalhador-bracal-na-agropecuaria-exclusive-conta-propria/
Cabe ao setor demandante confirmar esta estimativa de custo.</t>
      </text>
    </comment>
    <comment ref="D18" authorId="1" shapeId="0" xr:uid="{6AAF1B33-4A2B-46F9-9184-098971B08CC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1C53F41B-6543-459F-AF12-01BEA93E637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6DCBA5A0-D89B-4E4D-8678-B36D3D1CCE1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7B368034-159B-4F60-BAC8-37C70CC8662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C117B11C-6B3E-4620-A087-C4856EA34A1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tc={91830264-6702-4DAD-A10F-E1126551A46C}</author>
    <author>tc={443954A3-7E44-4739-A446-76C3E2C6EAD2}</author>
    <author>tc={FB7CF449-F399-4A23-9202-39D52D37020D}</author>
    <author>tc={AD5E3476-EDE8-4639-BD54-004C4C00A8F1}</author>
    <author>tc={190B496C-3C2E-4ED7-81BE-A1EC87FB42FF}</author>
  </authors>
  <commentList>
    <comment ref="D7" authorId="0" shapeId="0" xr:uid="{91830264-6702-4DAD-A10F-E1126551A46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https://cargos.com.br/salario/eletricista-de-manutencao-em-geral/
Cabe ao setor demandante confirmar esta estimativa de custo.</t>
      </text>
    </comment>
    <comment ref="C42" authorId="1" shapeId="0" xr:uid="{443954A3-7E44-4739-A446-76C3E2C6EAD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FB7CF449-F399-4A23-9202-39D52D37020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AD5E3476-EDE8-4639-BD54-004C4C00A8F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190B496C-3C2E-4ED7-81BE-A1EC87FB42F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tc={70F12708-28D7-421E-A531-001A5B6182A4}</author>
    <author>tc={D6951A88-27B5-4DF4-A4D4-EC1AB81918F5}</author>
    <author>tc={06B19A94-4CCD-4888-B707-93F9E3DC3D1E}</author>
    <author>tc={4DA43D07-FCD0-45D4-850B-D08F19096BF0}</author>
    <author>tc={EBCA409D-E86B-445F-8615-30A26B18102C}</author>
  </authors>
  <commentList>
    <comment ref="D7" authorId="0" shapeId="0" xr:uid="{70F12708-28D7-421E-A531-001A5B6182A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https://cargos.com.br/salario/mecanico-ajustador/
Cabe ao setor demandante confirmar esta estimativa de custo.</t>
      </text>
    </comment>
    <comment ref="C42" authorId="1" shapeId="0" xr:uid="{D6951A88-27B5-4DF4-A4D4-EC1AB81918F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06B19A94-4CCD-4888-B707-93F9E3DC3D1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4DA43D07-FCD0-45D4-850B-D08F19096B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EBCA409D-E86B-445F-8615-30A26B18102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tc={C34150FA-163F-4869-BCBA-BB4259107F0D}</author>
    <author>tc={AB710A60-6750-440B-816C-0A6760E947B7}</author>
    <author>tc={4A1B06D2-167F-4CB7-8FB4-824B1C2E9128}</author>
    <author>tc={AA685288-54E9-4BFF-9BFD-0DD1D4E033C0}</author>
    <author>tc={FC652E90-1CC1-4956-A021-DD1DAEB9CE41}</author>
    <author>tc={027D161C-3C30-45E9-8B28-78A12174D62E}</author>
  </authors>
  <commentList>
    <comment ref="D7" authorId="0" shapeId="0" xr:uid="{C34150FA-163F-4869-BCBA-BB4259107F0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https://cargos.com.br/salario/auxiliar-em-saude-bucal/
Cabe ao setor demandante confirmar esta estimativa de custo.</t>
      </text>
    </comment>
    <comment ref="D18" authorId="1" shapeId="0" xr:uid="{AB710A60-6750-440B-816C-0A6760E947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4A1B06D2-167F-4CB7-8FB4-824B1C2E912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AA685288-54E9-4BFF-9BFD-0DD1D4E033C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FC652E90-1CC1-4956-A021-DD1DAEB9CE4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027D161C-3C30-45E9-8B28-78A12174D62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tc={5E279FBB-5E8F-4989-BC0E-010E6E93C2B0}</author>
    <author>tc={C1FC841A-A3C7-4C3F-AC3E-2FE121A6810B}</author>
    <author>tc={7539CC23-0924-476E-82C1-3EF381516FB6}</author>
    <author>tc={DA46A2F5-908C-41B7-8139-39281296877E}</author>
    <author>tc={012D02F2-F620-40DE-9599-DB3CACB38174}</author>
  </authors>
  <commentList>
    <comment ref="D18" authorId="0" shapeId="0" xr:uid="{5E279FBB-5E8F-4989-BC0E-010E6E93C2B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1" shapeId="0" xr:uid="{C1FC841A-A3C7-4C3F-AC3E-2FE121A6810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7539CC23-0924-476E-82C1-3EF381516FB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DA46A2F5-908C-41B7-8139-39281296877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012D02F2-F620-40DE-9599-DB3CACB3817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tc={6C418FA0-69A2-428C-BE2F-1A781D96A9AD}</author>
    <author>tc={4F35148C-FAB4-4A82-AE40-3C478C02C5C5}</author>
    <author>tc={EAC6446F-E44B-4AA7-A130-CD345FA36D39}</author>
    <author>tc={CC22AC2B-11F9-4761-96F4-CCB30684D882}</author>
  </authors>
  <commentList>
    <comment ref="C42" authorId="0" shapeId="0" xr:uid="{6C418FA0-69A2-428C-BE2F-1A781D96A9A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4F35148C-FAB4-4A82-AE40-3C478C02C5C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EAC6446F-E44B-4AA7-A130-CD345FA36D3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CC22AC2B-11F9-4761-96F4-CCB30684D88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tc={A567C8A9-690A-4D50-A0BD-093CBBF24694}</author>
    <author>tc={1E946EC7-2ADD-4975-9384-8F037C56BF3D}</author>
    <author>tc={5B849B47-E794-4D0B-8D48-1D0218D20E82}</author>
    <author>tc={18B63D8B-BB9D-43EE-A190-EC60D3282138}</author>
  </authors>
  <commentList>
    <comment ref="C42" authorId="0" shapeId="0" xr:uid="{A567C8A9-690A-4D50-A0BD-093CBBF2469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1E946EC7-2ADD-4975-9384-8F037C56BF3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5B849B47-E794-4D0B-8D48-1D0218D20E8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8B63D8B-BB9D-43EE-A190-EC60D328213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tc={EDBFBDCC-F64C-46BF-956C-AE7FAA1DBD30}</author>
    <author>tc={20D8521D-75AA-4152-958B-722A61BA6EF4}</author>
    <author>tc={31162D03-A4E8-4B97-87F0-6DE81837DB3E}</author>
    <author>tc={10134F5D-7954-4B27-B9C4-B6149B59AAC1}</author>
  </authors>
  <commentList>
    <comment ref="C42" authorId="0" shapeId="0" xr:uid="{EDBFBDCC-F64C-46BF-956C-AE7FAA1DBD3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20D8521D-75AA-4152-958B-722A61BA6EF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31162D03-A4E8-4B97-87F0-6DE81837DB3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0134F5D-7954-4B27-B9C4-B6149B59AAC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tc={C2F551DC-F614-47A4-966B-030515825EF7}</author>
    <author>tc={0BB73B2B-AE99-405B-8F0D-195E57CAD822}</author>
    <author>tc={F82A589C-E517-409E-B692-16368D1E05DB}</author>
    <author>tc={E66B975B-954C-41BD-83F3-62E847115252}</author>
    <author>tc={B64FA3B4-3420-4C8C-86F4-AB0BC3695281}</author>
    <author>tc={5F570FAC-C38C-4649-9E44-A27591876029}</author>
  </authors>
  <commentList>
    <comment ref="D7" authorId="0" shapeId="0" xr:uid="{C2F551DC-F614-47A4-966B-030515825EF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https://cargos.com.br/salario/auxiliar-de-cozinha/
A média salaria é de R$ 1.312,15. Entretanto, se manteve o piso salarial da CCT ES000151/2023, de R$ 1.320,21, equiparado a cargo de "copeira".
Cabe ao setor demandante confirmar esta estimativa de custo.</t>
      </text>
    </comment>
    <comment ref="D18" authorId="1" shapeId="0" xr:uid="{0BB73B2B-AE99-405B-8F0D-195E57CAD82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F82A589C-E517-409E-B692-16368D1E05D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E66B975B-954C-41BD-83F3-62E84711525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B64FA3B4-3420-4C8C-86F4-AB0BC369528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5F570FAC-C38C-4649-9E44-A2759187602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tc={253979AE-B9E2-4163-825E-857D12B51CF9}</author>
    <author>tc={10571255-8DAB-4D8E-980D-559B90CDB2D9}</author>
    <author>tc={D1D84463-CA5B-4DB1-A777-D352CEB60713}</author>
    <author>tc={A2B02B2D-E29A-4408-9BB4-BCA69C736753}</author>
    <author>tc={EC0F4C81-5E68-4955-B222-9E5DC619EE3E}</author>
    <author>tc={01CE8FE0-21F4-4B90-86EF-159238AD7EEE}</author>
  </authors>
  <commentList>
    <comment ref="D7" authorId="0" shapeId="0" xr:uid="{253979AE-B9E2-4163-825E-857D12B51CF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https://cargos.com.br/salario/cozinheiro-industrial/
Cabe ao setor demandante confirmar esta estimativa de custo.</t>
      </text>
    </comment>
    <comment ref="D18" authorId="1" shapeId="0" xr:uid="{10571255-8DAB-4D8E-980D-559B90CDB2D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D1D84463-CA5B-4DB1-A777-D352CEB6071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A2B02B2D-E29A-4408-9BB4-BCA69C73675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EC0F4C81-5E68-4955-B222-9E5DC619EE3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01CE8FE0-21F4-4B90-86EF-159238AD7EE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tc={D8E030F8-2338-40A8-BBDA-7F00DFD11BFC}</author>
    <author>tc={24CE1ED4-DB7C-490F-AC50-8F0EF0A5A4AC}</author>
    <author>tc={81337EBB-4EC7-4A99-9473-BF3BBEB8C216}</author>
    <author>tc={B2FFCC50-5E92-4B6F-9FCB-6E36745D7C0E}</author>
  </authors>
  <commentList>
    <comment ref="C42" authorId="0" shapeId="0" xr:uid="{D8E030F8-2338-40A8-BBDA-7F00DFD11BF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24CE1ED4-DB7C-490F-AC50-8F0EF0A5A4A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81337EBB-4EC7-4A99-9473-BF3BBEB8C21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B2FFCC50-5E92-4B6F-9FCB-6E36745D7C0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tc={7236ED68-BF9D-48E3-8F6A-35EE741D3FE9}</author>
    <author>tc={2ACBE870-BB3E-496D-AF36-D8B414E73EF1}</author>
    <author>tc={94B89149-4D51-4808-B1D2-C1FE8FD7AF82}</author>
    <author>tc={3DFA8AAA-3C2D-4F1A-82B0-EF5BEE2F2FDF}</author>
  </authors>
  <commentList>
    <comment ref="C42" authorId="0" shapeId="0" xr:uid="{7236ED68-BF9D-48E3-8F6A-35EE741D3FE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2ACBE870-BB3E-496D-AF36-D8B414E73EF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94B89149-4D51-4808-B1D2-C1FE8FD7AF8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3DFA8AAA-3C2D-4F1A-82B0-EF5BEE2F2FD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tc={8BA1AD37-DAFB-4A22-AECD-FC5BFDCF11BB}</author>
    <author>tc={7E4F56CD-CBFA-4C38-BEA1-377EBE438BCF}</author>
    <author>tc={9699F72A-5FDA-46CE-91FE-61C20DDB1D75}</author>
    <author>tc={EE42684E-3835-440A-9138-8D8D5EA0D1D4}</author>
    <author>tc={EBED31E5-A3B5-4C23-94A7-0E4DF149397F}</author>
    <author>tc={69E8D297-6FA3-49B1-8E2A-FCEA3E368258}</author>
  </authors>
  <commentList>
    <comment ref="D7" authorId="0" shapeId="0" xr:uid="{8BA1AD37-DAFB-4A22-AECD-FC5BFDCF11B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https://cargos.com.br/salario/auxiliar-de-enfermagem/
Cabe ao setor demandante confirmar esta estimativa de custo.</t>
      </text>
    </comment>
    <comment ref="D18" authorId="1" shapeId="0" xr:uid="{7E4F56CD-CBFA-4C38-BEA1-377EBE438BC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9699F72A-5FDA-46CE-91FE-61C20DDB1D7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EE42684E-3835-440A-9138-8D8D5EA0D1D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EBED31E5-A3B5-4C23-94A7-0E4DF149397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69E8D297-6FA3-49B1-8E2A-FCEA3E36825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tc={DAE99BDF-B00F-4C71-99EF-3DF9C92E3299}</author>
    <author>tc={14811B6E-9850-4F09-80B8-2549D69125B7}</author>
    <author>tc={8B3B1CED-7745-48CD-8CC9-265A93CA2707}</author>
    <author>tc={A7522993-7F26-46B9-A624-FB09DD8480A8}</author>
    <author>tc={83E0E0A9-010E-471E-86C9-A7C20CF80FF4}</author>
  </authors>
  <commentList>
    <comment ref="D7" authorId="0" shapeId="0" xr:uid="{DAE99BDF-B00F-4C71-99EF-3DF9C92E329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https://cargos.com.br/salario/operador-eletromecanico/
Cabe ao setor demandante confirmar esta estimativa de custo.</t>
      </text>
    </comment>
    <comment ref="C42" authorId="1" shapeId="0" xr:uid="{14811B6E-9850-4F09-80B8-2549D69125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8B3B1CED-7745-48CD-8CC9-265A93CA270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A7522993-7F26-46B9-A624-FB09DD8480A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83E0E0A9-010E-471E-86C9-A7C20CF80FF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tc={3A942BB2-814F-4417-93F2-384B7E1AEF12}</author>
    <author>tc={84AEB86C-30C4-42DD-A271-1F2D055DF887}</author>
    <author>tc={9F036919-2693-4879-AAD1-C9213DC8143C}</author>
    <author>tc={EABDFF4D-67C9-4C3B-9796-0C0648CEC407}</author>
    <author>tc={48A025D1-8C73-4F6E-9904-E2BDDCB10B9F}</author>
  </authors>
  <commentList>
    <comment ref="D7" authorId="0" shapeId="0" xr:uid="{3A942BB2-814F-4417-93F2-384B7E1AEF1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https://cargos.com.br/salario/tecnico-de-audio-radio/
Cabe ao setor demandante confirmar esta estimativa de custo.</t>
      </text>
    </comment>
    <comment ref="C42" authorId="1" shapeId="0" xr:uid="{84AEB86C-30C4-42DD-A271-1F2D055DF88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9F036919-2693-4879-AAD1-C9213DC8143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EABDFF4D-67C9-4C3B-9796-0C0648CEC40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48A025D1-8C73-4F6E-9904-E2BDDCB10B9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tc={35EE4A99-992E-4E94-BD5B-80F3AEF4BC63}</author>
    <author>tc={C151F766-C990-4AA5-8777-C805999FE4E5}</author>
    <author>tc={2C1B4D52-8DAD-4BEC-B72B-904ACE0CD87F}</author>
    <author>tc={01873917-C142-407C-A580-2637947A6FF0}</author>
    <author>tc={87F78225-7D12-4E9A-A574-3400745E62E7}</author>
    <author>tc={07316C9C-1442-4DD8-AB9C-47256D6A8CB2}</author>
  </authors>
  <commentList>
    <comment ref="D7" authorId="0" shapeId="0" xr:uid="{35EE4A99-992E-4E94-BD5B-80F3AEF4BC6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https://cargos.com.br/salario/assistente-de-laboratorio-industrial/
Cabe ao setor demandante confirmar esta estimativa de custo.</t>
      </text>
    </comment>
    <comment ref="D18" authorId="1" shapeId="0" xr:uid="{C151F766-C990-4AA5-8777-C805999FE4E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2C1B4D52-8DAD-4BEC-B72B-904ACE0CD87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01873917-C142-407C-A580-2637947A6F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87F78225-7D12-4E9A-A574-3400745E62E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07316C9C-1442-4DD8-AB9C-47256D6A8CB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tc={285B5133-9F9C-46FA-8421-B098A4905D56}</author>
    <author>tc={A1DF93B1-C1B7-4A9A-B463-4961D6BE95C9}</author>
    <author>tc={5717A547-5AC4-4971-B433-EFE4BB255F58}</author>
    <author>tc={A6ED7EA4-CA20-42F9-9D67-9A73DAE2105F}</author>
    <author>tc={9F9467EE-1AC8-40E0-8464-5C58DF58F74A}</author>
    <author>tc={1CC3B90B-1E02-41AC-958F-76DEB5807883}</author>
  </authors>
  <commentList>
    <comment ref="D7" authorId="0" shapeId="0" xr:uid="{285B5133-9F9C-46FA-8421-B098A4905D5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https://cargos.com.br/salario/operador-de-caldeira/
Cabe ao setor demandante confirmar esta estimativa de custo.</t>
      </text>
    </comment>
    <comment ref="D18" authorId="1" shapeId="0" xr:uid="{A1DF93B1-C1B7-4A9A-B463-4961D6BE95C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5717A547-5AC4-4971-B433-EFE4BB255F5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A6ED7EA4-CA20-42F9-9D67-9A73DAE2105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9F9467EE-1AC8-40E0-8464-5C58DF58F74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1CC3B90B-1E02-41AC-958F-76DEB580788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tc={4F470939-92A3-41C9-939F-C0302C0ABD64}</author>
    <author>tc={779CE64B-FCDD-44FA-9132-EB0AB04C8617}</author>
    <author>tc={5C897344-E5FC-4084-967A-61BA65165F46}</author>
    <author>tc={83666520-17AB-4306-90F4-34A4DF6694B0}</author>
    <author>tc={106509CA-D678-4295-859F-A800B9D39359}</author>
  </authors>
  <commentList>
    <comment ref="D7" authorId="0" shapeId="0" xr:uid="{4F470939-92A3-41C9-939F-C0302C0ABD6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https://cargos.com.br/salario/operador-de-maquinas-de-fabricacao-de-doces/
Cabe ao setor demandante confirmar esta estimativa de custo.</t>
      </text>
    </comment>
    <comment ref="C42" authorId="1" shapeId="0" xr:uid="{779CE64B-FCDD-44FA-9132-EB0AB04C861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5C897344-E5FC-4084-967A-61BA65165F4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83666520-17AB-4306-90F4-34A4DF6694B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106509CA-D678-4295-859F-A800B9D3935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tc={202E9062-B387-450A-8CB6-650302495035}</author>
    <author>tc={27B92FA2-010B-4EE8-BF70-EF5D2655C778}</author>
    <author>tc={A3525903-352B-4DE3-B83D-C4C3E562D3C1}</author>
    <author>tc={0D55885B-5CD0-4A3B-91A2-854C898EA95B}</author>
    <author>tc={D81D1316-426E-4D13-A60E-BA309D017A5A}</author>
  </authors>
  <commentList>
    <comment ref="D7" authorId="0" shapeId="0" xr:uid="{202E9062-B387-450A-8CB6-65030249503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https://cargos.com.br/salario/tecnico-de-alimentos/
Cabe ao setor demandante confirmar esta estimativa de custo.</t>
      </text>
    </comment>
    <comment ref="C42" authorId="1" shapeId="0" xr:uid="{27B92FA2-010B-4EE8-BF70-EF5D2655C77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A3525903-352B-4DE3-B83D-C4C3E562D3C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0D55885B-5CD0-4A3B-91A2-854C898EA95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D81D1316-426E-4D13-A60E-BA309D017A5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tc={AFB35E9F-569A-407E-BB09-6524FA5C9DB3}</author>
    <author>tc={CC03DC2C-AE10-4C0B-A831-0AA77AD68A40}</author>
    <author>tc={C35280B6-FE09-4C07-ADA8-CB8D6161C751}</author>
    <author>tc={EEC654F3-5F48-491F-8BC5-DB9317722B46}</author>
    <author>tc={4368E4B5-8122-4DA5-B5F1-B91897E2C43D}</author>
  </authors>
  <commentList>
    <comment ref="D7" authorId="0" shapeId="0" xr:uid="{AFB35E9F-569A-407E-BB09-6524FA5C9DB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https://cargos.com.br/salario/tecnico-de-apoio-em-pesquisa-e-desenvolvimento-agropecuario-florestal/
Cabe ao setor demandante confirmar esta estimativa de custo.</t>
      </text>
    </comment>
    <comment ref="C42" authorId="1" shapeId="0" xr:uid="{CC03DC2C-AE10-4C0B-A831-0AA77AD68A4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C35280B6-FE09-4C07-ADA8-CB8D6161C7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EEC654F3-5F48-491F-8BC5-DB9317722B4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4368E4B5-8122-4DA5-B5F1-B91897E2C43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tc={45A82D40-8795-4B54-A8DB-924C930FBA55}</author>
    <author>tc={5966BB5D-D7E9-444A-B70E-350C5903D230}</author>
    <author>tc={DFB34BD0-197B-4C74-A457-91D95F7508F7}</author>
    <author>tc={752F5BD2-86D8-4127-B062-868C53945334}</author>
    <author>tc={B2B6FD91-B994-4F9E-9FED-D791484E7DA9}</author>
    <author>tc={9A3E1C7B-F382-49C8-A5A5-4A384896B22C}</author>
  </authors>
  <commentList>
    <comment ref="D7" authorId="0" shapeId="0" xr:uid="{45A82D40-8795-4B54-A8DB-924C930FBA5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https://cargos.com.br/salario/taxidermista/
Cabe ao setor demandante confirmar esta estimativa de custo.</t>
      </text>
    </comment>
    <comment ref="D18" authorId="1" shapeId="0" xr:uid="{5966BB5D-D7E9-444A-B70E-350C5903D23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DFB34BD0-197B-4C74-A457-91D95F7508F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752F5BD2-86D8-4127-B062-868C5394533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B2B6FD91-B994-4F9E-9FED-D791484E7DA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9A3E1C7B-F382-49C8-A5A5-4A384896B22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tc={A5735E99-3EF8-4916-82F2-ABB8E18834A6}</author>
    <author>tc={62D5E8C5-7AD2-4C08-AE5E-14438160A852}</author>
    <author>tc={C6E50CFB-FA47-427D-A876-D306B7B31BF0}</author>
    <author>tc={BE754199-256A-4561-B9C0-B7A13C50E07B}</author>
  </authors>
  <commentList>
    <comment ref="C42" authorId="0" shapeId="0" xr:uid="{A5735E99-3EF8-4916-82F2-ABB8E18834A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62D5E8C5-7AD2-4C08-AE5E-14438160A85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C6E50CFB-FA47-427D-A876-D306B7B31B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BE754199-256A-4561-B9C0-B7A13C50E0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tc={CFF2E50A-0F26-4F27-9A82-69589CE920C5}</author>
    <author>tc={C82179BC-C8EE-4B0E-81FB-38262A2C2651}</author>
    <author>tc={6036872A-DE9D-45DA-93D9-1EF1AB2A8B1E}</author>
    <author>tc={5635C0F3-781A-42FC-81C9-5BA98D14227B}</author>
    <author>tc={70F430E4-1D47-4507-9AE4-42E417C4DF47}</author>
    <author>tc={5EBED606-73E7-45EC-9957-7005002CB815}</author>
  </authors>
  <commentList>
    <comment ref="D7" authorId="0" shapeId="0" xr:uid="{CFF2E50A-0F26-4F27-9A82-69589CE920C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https://cargos.com.br/salario/embalsamador/
Cabe ao setor demandante confirmar esta estimativa de custo.</t>
      </text>
    </comment>
    <comment ref="D18" authorId="1" shapeId="0" xr:uid="{C82179BC-C8EE-4B0E-81FB-38262A2C265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6036872A-DE9D-45DA-93D9-1EF1AB2A8B1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5635C0F3-781A-42FC-81C9-5BA98D14227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70F430E4-1D47-4507-9AE4-42E417C4DF4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5EBED606-73E7-45EC-9957-7005002CB81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tc={D079C9EE-3C28-497F-837D-7F4EC0324542}</author>
    <author>tc={1DEC8B1F-8E4B-4B27-B6B5-A18362486B3A}</author>
    <author>tc={082DA948-B823-4086-BC36-9D3C4AA9C69B}</author>
    <author>tc={938C3551-EBC7-40C6-907C-682ADD54B674}</author>
    <author>tc={55D20F65-159B-4999-A0EB-8679652D854D}</author>
  </authors>
  <commentList>
    <comment ref="D7" authorId="0" shapeId="0" xr:uid="{D079C9EE-3C28-497F-837D-7F4EC032454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https://cargos.com.br/salario/tecnico-agricola/
Cabe ao setor demandante confirmar esta estimativa de custo.</t>
      </text>
    </comment>
    <comment ref="C42" authorId="1" shapeId="0" xr:uid="{1DEC8B1F-8E4B-4B27-B6B5-A18362486B3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082DA948-B823-4086-BC36-9D3C4AA9C69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938C3551-EBC7-40C6-907C-682ADD54B67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55D20F65-159B-4999-A0EB-8679652D854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tc={3DD415AA-6C81-4C2B-ADBC-4280B61F28B8}</author>
    <author>tc={030F0959-BB54-4308-AF3B-C0862B10F2C9}</author>
    <author>tc={64723A81-B019-404D-84AB-A84CAD7E5752}</author>
    <author>tc={D8BA8FA2-A7F1-4573-BB0C-A309DE45C8A8}</author>
    <author>tc={93B1177B-2E77-4D67-B058-0E23E702E32F}</author>
  </authors>
  <commentList>
    <comment ref="D7" authorId="0" shapeId="0" xr:uid="{3DD415AA-6C81-4C2B-ADBC-4280B61F28B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https://cargos.com.br/salario/jornalista/
Cabe ao setor demandante confirmar esta estimativa de custo.</t>
      </text>
    </comment>
    <comment ref="C42" authorId="1" shapeId="0" xr:uid="{030F0959-BB54-4308-AF3B-C0862B10F2C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64723A81-B019-404D-84AB-A84CAD7E575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D8BA8FA2-A7F1-4573-BB0C-A309DE45C8A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93B1177B-2E77-4D67-B058-0E23E702E32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tc={9BBE14D0-69A2-4D6F-A417-F724473427C7}</author>
    <author>tc={8CF14899-5551-43BD-96DC-AE77C48928D2}</author>
    <author>tc={619D6ECF-6DB8-4863-B8E6-BB041A254EF4}</author>
    <author>tc={E636295E-AE6B-4292-BAD7-1A2B2BF81424}</author>
  </authors>
  <commentList>
    <comment ref="C42" authorId="0" shapeId="0" xr:uid="{9BBE14D0-69A2-4D6F-A417-F724473427C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8CF14899-5551-43BD-96DC-AE77C48928D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619D6ECF-6DB8-4863-B8E6-BB041A254EF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E636295E-AE6B-4292-BAD7-1A2B2BF8142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tc={9BA05790-B5A0-4B53-B4E6-AB0B6BA18982}</author>
    <author>tc={4B66406D-D8E4-4512-B94C-04561DB89ED5}</author>
    <author>tc={0A222303-269F-4DBF-9DD7-8BAEB2E50F8D}</author>
    <author>tc={408506A7-BB46-47B9-AA2D-DF531B600EA6}</author>
  </authors>
  <commentList>
    <comment ref="C42" authorId="0" shapeId="0" xr:uid="{9BA05790-B5A0-4B53-B4E6-AB0B6BA1898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4B66406D-D8E4-4512-B94C-04561DB89ED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0A222303-269F-4DBF-9DD7-8BAEB2E50F8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408506A7-BB46-47B9-AA2D-DF531B600EA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tc={58438A80-9974-4CDF-9415-40CE501C30A8}</author>
    <author>tc={513A0773-E9B2-4C58-954B-3279FC55129D}</author>
    <author>tc={805F00A0-2233-4AB5-B308-E15943B50350}</author>
    <author>tc={F1B54F94-19A2-48D8-803B-AA13731BFEF6}</author>
    <author>tc={786FB54D-DA80-48B5-A18C-46DC7E8D6D3B}</author>
  </authors>
  <commentList>
    <comment ref="D18" authorId="0" shapeId="0" xr:uid="{58438A80-9974-4CDF-9415-40CE501C30A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1" shapeId="0" xr:uid="{513A0773-E9B2-4C58-954B-3279FC55129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805F00A0-2233-4AB5-B308-E15943B5035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F1B54F94-19A2-48D8-803B-AA13731BFEF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786FB54D-DA80-48B5-A18C-46DC7E8D6D3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tc={4DC8A720-ADEC-4293-AFC1-7E21D86C4848}</author>
    <author>tc={79F47BD9-2EE7-4166-A5BB-D7F70F20392D}</author>
    <author>tc={51399C15-F887-499E-BC41-B3FF1EC782F9}</author>
    <author>tc={9C9FE8BC-493D-4831-8229-894995409BF7}</author>
  </authors>
  <commentList>
    <comment ref="C42" authorId="0" shapeId="0" xr:uid="{4DC8A720-ADEC-4293-AFC1-7E21D86C484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79F47BD9-2EE7-4166-A5BB-D7F70F20392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51399C15-F887-499E-BC41-B3FF1EC782F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9C9FE8BC-493D-4831-8229-894995409BF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tc={2D5036FA-591D-4682-8BF4-EC8C5174984C}</author>
    <author>tc={2FA2F41C-3D70-4FE0-811E-4CABE3F4B5D8}</author>
    <author>tc={320F5287-8434-43E5-A5D6-2CB140917EAE}</author>
    <author>tc={5AA17006-0BF6-49B2-9B1F-C1775D80280F}</author>
  </authors>
  <commentList>
    <comment ref="C42" authorId="0" shapeId="0" xr:uid="{2D5036FA-591D-4682-8BF4-EC8C5174984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2FA2F41C-3D70-4FE0-811E-4CABE3F4B5D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320F5287-8434-43E5-A5D6-2CB140917EA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5AA17006-0BF6-49B2-9B1F-C1775D8028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tc={E2BE0AF6-0A4F-4D86-B682-CB642D15534B}</author>
    <author>tc={5FA63747-D4DE-429E-BC1D-40F0D93BA72E}</author>
    <author>tc={1B7C601A-E5E5-481C-BDF9-C2209B7AB64C}</author>
    <author>tc={12C1D158-97CF-43F2-AA41-66BDE53B22D6}</author>
  </authors>
  <commentList>
    <comment ref="C42" authorId="0" shapeId="0" xr:uid="{E2BE0AF6-0A4F-4D86-B682-CB642D15534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5FA63747-D4DE-429E-BC1D-40F0D93BA72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1B7C601A-E5E5-481C-BDF9-C2209B7AB64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2C1D158-97CF-43F2-AA41-66BDE53B22D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tc={70BDF36E-ECFF-4E52-9D36-714BEB085BFE}</author>
    <author>tc={8E0AFD9B-447B-4586-8142-67B7D59624F3}</author>
    <author>tc={D5A49F73-CFC0-4FAB-B0A7-C81FFB36D73D}</author>
    <author>tc={6FBDDED0-06B5-4F97-970F-13F1680FF566}</author>
  </authors>
  <commentList>
    <comment ref="C42" authorId="0" shapeId="0" xr:uid="{70BDF36E-ECFF-4E52-9D36-714BEB085BF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8E0AFD9B-447B-4586-8142-67B7D59624F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D5A49F73-CFC0-4FAB-B0A7-C81FFB36D73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6FBDDED0-06B5-4F97-970F-13F1680FF56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tc={98E864F6-1D6D-4965-95E0-2D8CF952A1CB}</author>
    <author>tc={E5695DA4-D8AA-4A15-859E-3BDBAEDF49EF}</author>
    <author>tc={83C29B35-6F7C-43FC-8B52-011386368D00}</author>
    <author>tc={8B751EDB-B2F4-4748-BEB3-67026786EBB3}</author>
  </authors>
  <commentList>
    <comment ref="C42" authorId="0" shapeId="0" xr:uid="{98E864F6-1D6D-4965-95E0-2D8CF952A1C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E5695DA4-D8AA-4A15-859E-3BDBAEDF49E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83C29B35-6F7C-43FC-8B52-011386368D0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8B751EDB-B2F4-4748-BEB3-67026786EBB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tc={96ECAC83-3CE5-44B7-A87A-3E65EEADDD89}</author>
    <author>tc={636515C6-CBDF-4988-9878-24BA08C09343}</author>
    <author>tc={20A7955B-E76C-4E3F-9DDE-FA0936B8ABB3}</author>
    <author>tc={58FF7EFF-D2F8-4B0D-B723-BAF26630DF23}</author>
  </authors>
  <commentList>
    <comment ref="C42" authorId="0" shapeId="0" xr:uid="{96ECAC83-3CE5-44B7-A87A-3E65EEADDD8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636515C6-CBDF-4988-9878-24BA08C0934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20A7955B-E76C-4E3F-9DDE-FA0936B8ABB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58FF7EFF-D2F8-4B0D-B723-BAF26630DF2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tc={679F9B8F-F38C-4C9F-A8E2-B45230B8753F}</author>
    <author>tc={FB5BE66C-CA75-43D4-BDE1-1EF337056F7A}</author>
    <author>tc={6528D470-9702-40A7-BCFC-6DBA251B4C1D}</author>
    <author>tc={9D1C156E-4CA9-4374-9128-092C5AEF2569}</author>
    <author>tc={998D8B39-7D8E-47F6-AB3B-58747F78F52A}</author>
    <author>tc={8DB2C63B-CF82-46DC-9F49-30C9AFE482AE}</author>
  </authors>
  <commentList>
    <comment ref="D7" authorId="0" shapeId="0" xr:uid="{679F9B8F-F38C-4C9F-A8E2-B45230B8753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https://cargos.com.br/salario/trabalhador-bracal-na-agropecuaria-exclusive-conta-propria/
Cabe ao setor demandante confirmar esta estimativa de custo.</t>
      </text>
    </comment>
    <comment ref="D18" authorId="1" shapeId="0" xr:uid="{FB5BE66C-CA75-43D4-BDE1-1EF337056F7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6528D470-9702-40A7-BCFC-6DBA251B4C1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9D1C156E-4CA9-4374-9128-092C5AEF256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998D8B39-7D8E-47F6-AB3B-58747F78F52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8DB2C63B-CF82-46DC-9F49-30C9AFE482A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tc={EE38FF92-7D02-4C1C-ABD5-64ADFE66DB7E}</author>
    <author>tc={9D23101F-175A-4FA6-A6D0-16E7D2753A34}</author>
    <author>tc={56A86C40-19AB-4D02-9038-9C5CF7233777}</author>
    <author>tc={EEAF3BDA-D0BA-4B34-8FAC-234466D968C7}</author>
    <author>tc={EE3BE66B-0FE9-4F65-BB5D-7867C1A562AB}</author>
  </authors>
  <commentList>
    <comment ref="D7" authorId="0" shapeId="0" xr:uid="{EE38FF92-7D02-4C1C-ABD5-64ADFE66DB7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https://cargos.com.br/salario/eletricista-de-manutencao-em-geral/
Cabe ao setor demandante confirmar esta estimativa de custo.</t>
      </text>
    </comment>
    <comment ref="C42" authorId="1" shapeId="0" xr:uid="{9D23101F-175A-4FA6-A6D0-16E7D2753A3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56A86C40-19AB-4D02-9038-9C5CF723377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EEAF3BDA-D0BA-4B34-8FAC-234466D968C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EE3BE66B-0FE9-4F65-BB5D-7867C1A562A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tc={BD45F47B-BD99-489E-8F87-016DC8622E31}</author>
    <author>tc={24B9E172-44B2-49E1-BECE-17BCF3BFABBD}</author>
    <author>tc={EB42F109-696E-4537-BBF3-9CDF719AF108}</author>
    <author>tc={48B33A96-E049-4BEE-942B-573B5A2EECFA}</author>
    <author>tc={7D9D10BE-66E3-4CEE-A05D-E9A81C96F9AA}</author>
  </authors>
  <commentList>
    <comment ref="D7" authorId="0" shapeId="0" xr:uid="{BD45F47B-BD99-489E-8F87-016DC8622E3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https://cargos.com.br/salario/mecanico-ajustador/
Cabe ao setor demandante confirmar esta estimativa de custo.</t>
      </text>
    </comment>
    <comment ref="C42" authorId="1" shapeId="0" xr:uid="{24B9E172-44B2-49E1-BECE-17BCF3BFABB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EB42F109-696E-4537-BBF3-9CDF719AF10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48B33A96-E049-4BEE-942B-573B5A2EECF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7D9D10BE-66E3-4CEE-A05D-E9A81C96F9A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tc={1D13B176-7A91-4757-9C3C-9D1298AF96BF}</author>
    <author>tc={C99EF7E3-8B6F-4572-8D6E-33E63A3534FF}</author>
    <author>tc={99B5FEA0-2FAC-4B71-A226-C9E0BA456F73}</author>
    <author>tc={7791F25F-2572-4923-9D8B-40E3709B73B0}</author>
    <author>tc={41DF841C-0FC4-4F02-BAD0-FA8D01A387DF}</author>
    <author>tc={985F95F1-0472-47BD-A218-CA3D5DD0A45F}</author>
  </authors>
  <commentList>
    <comment ref="D7" authorId="0" shapeId="0" xr:uid="{1D13B176-7A91-4757-9C3C-9D1298AF96B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https://cargos.com.br/salario/auxiliar-em-saude-bucal/
Cabe ao setor demandante confirmar esta estimativa de custo.</t>
      </text>
    </comment>
    <comment ref="D18" authorId="1" shapeId="0" xr:uid="{C99EF7E3-8B6F-4572-8D6E-33E63A3534F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99B5FEA0-2FAC-4B71-A226-C9E0BA456F7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7791F25F-2572-4923-9D8B-40E3709B73B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41DF841C-0FC4-4F02-BAD0-FA8D01A387D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985F95F1-0472-47BD-A218-CA3D5DD0A45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tc={5197C538-E128-4386-9FD9-47DA0BDEC90E}</author>
    <author>tc={8045A197-85A3-4F0E-9618-2730DDE20693}</author>
    <author>tc={2EF23553-582D-463F-B25C-0734B6440463}</author>
    <author>tc={7A3981D5-6C1F-47B3-A4D4-DF55777E706D}</author>
    <author>tc={EEF6987C-62FE-439A-B86E-321631525A4C}</author>
  </authors>
  <commentList>
    <comment ref="D18" authorId="0" shapeId="0" xr:uid="{5197C538-E128-4386-9FD9-47DA0BDEC90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1" shapeId="0" xr:uid="{8045A197-85A3-4F0E-9618-2730DDE2069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2EF23553-582D-463F-B25C-0734B644046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7A3981D5-6C1F-47B3-A4D4-DF55777E706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EEF6987C-62FE-439A-B86E-321631525A4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tc={2D08B430-F0CB-462F-90D9-AA94F3F48891}</author>
    <author>tc={EE9853B6-3B4F-416E-8B74-7B58C7C389DC}</author>
    <author>tc={C2D21BC8-260D-4BE0-BE08-5C4F6D402D85}</author>
    <author>tc={1D5B148E-EB03-4B21-8BB6-7CD9F9CE560F}</author>
  </authors>
  <commentList>
    <comment ref="C42" authorId="0" shapeId="0" xr:uid="{2D08B430-F0CB-462F-90D9-AA94F3F4889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EE9853B6-3B4F-416E-8B74-7B58C7C389D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C2D21BC8-260D-4BE0-BE08-5C4F6D402D8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1D5B148E-EB03-4B21-8BB6-7CD9F9CE560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tc={3BC7DC34-4668-4B7C-9B14-14F5004E5CF0}</author>
    <author>tc={B8A22D73-B3EB-45CF-AB0B-5BDA71AADFD5}</author>
    <author>tc={9647E6B0-DD45-4DA0-B86C-E023EA7CE6F5}</author>
    <author>tc={24A6BE8C-BB13-468F-817E-DFED713C9F85}</author>
  </authors>
  <commentList>
    <comment ref="C42" authorId="0" shapeId="0" xr:uid="{3BC7DC34-4668-4B7C-9B14-14F5004E5CF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B8A22D73-B3EB-45CF-AB0B-5BDA71AADFD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9647E6B0-DD45-4DA0-B86C-E023EA7CE6F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24A6BE8C-BB13-468F-817E-DFED713C9F8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tc={28D1CEB4-AE36-4E7F-BAF8-34003DF07716}</author>
    <author>tc={127D3B6C-0625-436F-A772-8B1F1374A0DB}</author>
    <author>tc={56F12458-EA67-43C3-8407-583EB37215AF}</author>
    <author>tc={076BCF69-2F8A-4BA4-92FA-CA66AC0C632A}</author>
  </authors>
  <commentList>
    <comment ref="C42" authorId="0" shapeId="0" xr:uid="{28D1CEB4-AE36-4E7F-BAF8-34003DF0771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127D3B6C-0625-436F-A772-8B1F1374A0D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56F12458-EA67-43C3-8407-583EB37215A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076BCF69-2F8A-4BA4-92FA-CA66AC0C632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tc={EBFA4D26-C4F2-4C14-8A26-AA5C02809B90}</author>
    <author>tc={2261CF9D-1D3F-46FF-998F-485396F9DA9A}</author>
    <author>tc={7F91F42E-A790-4250-A36C-33A751323E9E}</author>
    <author>tc={B7CD1D4F-F580-43CB-8CD0-45689C0F6943}</author>
    <author>tc={7BEE606A-5A7F-43B5-B232-2622DEC2B804}</author>
    <author>tc={A8BFB125-BE69-4919-805A-F82814AE0AB4}</author>
  </authors>
  <commentList>
    <comment ref="D7" authorId="0" shapeId="0" xr:uid="{EBFA4D26-C4F2-4C14-8A26-AA5C02809B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https://cargos.com.br/salario/auxiliar-de-cozinha/
A média salaria é de R$ 1.312,15. Entretanto, se manteve o piso salarial da CCT ES000151/2023, de R$ 1.320,21, equiparado a cargo de "copeira".
Cabe ao setor demandante confirmar esta estimativa de custo.</t>
      </text>
    </comment>
    <comment ref="D18" authorId="1" shapeId="0" xr:uid="{2261CF9D-1D3F-46FF-998F-485396F9DA9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7F91F42E-A790-4250-A36C-33A751323E9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B7CD1D4F-F580-43CB-8CD0-45689C0F694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7BEE606A-5A7F-43B5-B232-2622DEC2B80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A8BFB125-BE69-4919-805A-F82814AE0AB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tc={0AAD8A74-CCA0-46F6-B075-B583C373E608}</author>
    <author>tc={92017582-3DB4-4887-BEFC-44BE0EE2F34C}</author>
    <author>tc={48449675-CAC9-4D07-A89C-AF941733926A}</author>
    <author>tc={784A0C31-0991-4120-8A3B-C192F3468D96}</author>
  </authors>
  <commentList>
    <comment ref="C42" authorId="0" shapeId="0" xr:uid="{0AAD8A74-CCA0-46F6-B075-B583C373E60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92017582-3DB4-4887-BEFC-44BE0EE2F34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48449675-CAC9-4D07-A89C-AF941733926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784A0C31-0991-4120-8A3B-C192F3468D9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tc={70B5ECDB-D1BF-4BDE-965A-ADA77370D5F1}</author>
    <author>tc={B66B99F1-369A-4B25-93C5-AC8D02851961}</author>
    <author>tc={35410E6C-E483-4A01-8E95-0B87B8EDDEB7}</author>
    <author>tc={0EF5BBBE-6E84-4F56-94B2-FEF98DF9A834}</author>
    <author>tc={29AA4DCF-CB60-4941-9BCC-A4F588925868}</author>
    <author>tc={7C9816DB-6D30-4D83-AD26-3120BC7ECA4F}</author>
  </authors>
  <commentList>
    <comment ref="D7" authorId="0" shapeId="0" xr:uid="{70B5ECDB-D1BF-4BDE-965A-ADA77370D5F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https://cargos.com.br/salario/cozinheiro-industrial/
Cabe ao setor demandante confirmar esta estimativa de custo.</t>
      </text>
    </comment>
    <comment ref="D18" authorId="1" shapeId="0" xr:uid="{B66B99F1-369A-4B25-93C5-AC8D0285196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35410E6C-E483-4A01-8E95-0B87B8EDDE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0EF5BBBE-6E84-4F56-94B2-FEF98DF9A83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29AA4DCF-CB60-4941-9BCC-A4F58892586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7C9816DB-6D30-4D83-AD26-3120BC7ECA4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tc={8BB75B7E-5253-498E-B88E-24EB027254C5}</author>
    <author>tc={85B5A9B7-C0C5-4E35-B0C9-4CCAC2A7C295}</author>
    <author>tc={ED648024-6235-411D-AE1B-09FA92131D05}</author>
    <author>tc={22806316-72EB-4C84-8569-0C6811036BAB}</author>
  </authors>
  <commentList>
    <comment ref="C42" authorId="0" shapeId="0" xr:uid="{8BB75B7E-5253-498E-B88E-24EB027254C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1" shapeId="0" xr:uid="{85B5A9B7-C0C5-4E35-B0C9-4CCAC2A7C29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2" shapeId="0" xr:uid="{ED648024-6235-411D-AE1B-09FA92131D0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3" shapeId="0" xr:uid="{22806316-72EB-4C84-8569-0C6811036BA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tc={D60734A0-0E92-487C-B3AD-BE3B1875C0CE}</author>
    <author>tc={726D6B17-3C9C-4D13-977C-141937C3252D}</author>
    <author>tc={7F2BF808-CF2F-4CD4-AD75-4B52A0AD897F}</author>
    <author>tc={E9CF53E2-EC07-4AE2-AA4E-0CD537315157}</author>
    <author>tc={602C70BF-4DE2-4E00-BB19-85375A2845FE}</author>
    <author>tc={E4104826-2AAA-4DC8-A632-67B0D7EA59A4}</author>
  </authors>
  <commentList>
    <comment ref="D7" authorId="0" shapeId="0" xr:uid="{D60734A0-0E92-487C-B3AD-BE3B1875C0C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https://cargos.com.br/salario/auxiliar-de-enfermagem/
Cabe ao setor demandante confirmar esta estimativa de custo.</t>
      </text>
    </comment>
    <comment ref="D18" authorId="1" shapeId="0" xr:uid="{726D6B17-3C9C-4D13-977C-141937C3252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7F2BF808-CF2F-4CD4-AD75-4B52A0AD897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E9CF53E2-EC07-4AE2-AA4E-0CD53731515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602C70BF-4DE2-4E00-BB19-85375A2845F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E4104826-2AAA-4DC8-A632-67B0D7EA59A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tc={06CDE59F-3373-4570-A210-7F50B90966A2}</author>
    <author>tc={335E77A3-97E7-481F-91BE-9C8E7E51359B}</author>
    <author>tc={FAA364B3-5C53-4E39-81D3-BF57171F987A}</author>
    <author>tc={218D75EF-CB78-4D13-A2E2-7FCBEABC6A54}</author>
    <author>tc={62B5284D-434D-43F6-AE86-2FC734C1A3F6}</author>
  </authors>
  <commentList>
    <comment ref="D7" authorId="0" shapeId="0" xr:uid="{06CDE59F-3373-4570-A210-7F50B90966A2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https://cargos.com.br/salario/operador-eletromecanico/
Cabe ao setor demandante confirmar esta estimativa de custo.</t>
      </text>
    </comment>
    <comment ref="C42" authorId="1" shapeId="0" xr:uid="{335E77A3-97E7-481F-91BE-9C8E7E51359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FAA364B3-5C53-4E39-81D3-BF57171F987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218D75EF-CB78-4D13-A2E2-7FCBEABC6A5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62B5284D-434D-43F6-AE86-2FC734C1A3F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tc={8C03E214-3ACE-4C24-9CCD-5787F5131878}</author>
    <author>tc={459E44BE-6800-400D-ACC8-FAC13E12C090}</author>
    <author>tc={5CCF7C78-5922-40A6-81AF-DF8FEA4A8601}</author>
    <author>tc={F92C97EB-8173-4ED3-A408-BC959EC872AD}</author>
    <author>tc={26EBE893-3004-4E4B-948C-53A777B46EF4}</author>
  </authors>
  <commentList>
    <comment ref="D7" authorId="0" shapeId="0" xr:uid="{8C03E214-3ACE-4C24-9CCD-5787F513187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https://cargos.com.br/salario/tecnico-de-audio-radio/
Cabe ao setor demandante confirmar esta estimativa de custo.</t>
      </text>
    </comment>
    <comment ref="C42" authorId="1" shapeId="0" xr:uid="{459E44BE-6800-400D-ACC8-FAC13E12C09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5CCF7C78-5922-40A6-81AF-DF8FEA4A860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F92C97EB-8173-4ED3-A408-BC959EC872A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26EBE893-3004-4E4B-948C-53A777B46EF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tc={0532A308-A04F-4B50-9969-F5505608E674}</author>
    <author>tc={CE794B6A-F471-4FCB-9046-A19E938218F5}</author>
    <author>tc={32347AD3-4A79-4694-8163-F7EC0A866F46}</author>
    <author>tc={411E93D3-106E-4659-AAC9-BE6E8C2D6AAE}</author>
    <author>tc={F3745629-DD74-45E9-9D32-078AB0E889B4}</author>
    <author>tc={FA0E7953-203E-4428-9069-9A62CAAA0056}</author>
  </authors>
  <commentList>
    <comment ref="D7" authorId="0" shapeId="0" xr:uid="{0532A308-A04F-4B50-9969-F5505608E67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https://cargos.com.br/salario/assistente-de-laboratorio-industrial/
Cabe ao setor demandante confirmar esta estimativa de custo.</t>
      </text>
    </comment>
    <comment ref="D18" authorId="1" shapeId="0" xr:uid="{CE794B6A-F471-4FCB-9046-A19E938218F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32347AD3-4A79-4694-8163-F7EC0A866F4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411E93D3-106E-4659-AAC9-BE6E8C2D6AA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F3745629-DD74-45E9-9D32-078AB0E889B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FA0E7953-203E-4428-9069-9A62CAAA005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tc={D4980246-0AC9-4E3E-B3F9-50F2712521C9}</author>
    <author>tc={267B1A2E-9508-49E2-8507-6DDBDE6A986C}</author>
    <author>tc={34569810-83E1-43C2-B482-A122B926992E}</author>
    <author>tc={D4E7F183-3670-49FE-ACD6-B60EAB467396}</author>
    <author>tc={50F26F90-64D8-499F-A72B-C9E24213AD06}</author>
    <author>tc={3B8EC48C-055A-4A65-82F0-D063F312D168}</author>
  </authors>
  <commentList>
    <comment ref="D7" authorId="0" shapeId="0" xr:uid="{D4980246-0AC9-4E3E-B3F9-50F2712521C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https://cargos.com.br/salario/operador-de-caldeira/
Cabe ao setor demandante confirmar esta estimativa de custo.</t>
      </text>
    </comment>
    <comment ref="D18" authorId="1" shapeId="0" xr:uid="{267B1A2E-9508-49E2-8507-6DDBDE6A986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34569810-83E1-43C2-B482-A122B926992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D4E7F183-3670-49FE-ACD6-B60EAB46739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50F26F90-64D8-499F-A72B-C9E24213AD0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3B8EC48C-055A-4A65-82F0-D063F312D16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tc={657A8DC6-1866-41E6-8412-E89BA3B4B998}</author>
    <author>tc={12F4A8FB-F877-4A07-8ECD-413CBBFCE54A}</author>
    <author>tc={578793DC-03F5-4CCC-9A77-0A63282F93F5}</author>
    <author>tc={43C1C20C-9C3B-4591-B9C6-A701DE7A0E9B}</author>
    <author>tc={2D57ECC5-3C11-40DB-9B98-F98BA343978C}</author>
  </authors>
  <commentList>
    <comment ref="D7" authorId="0" shapeId="0" xr:uid="{657A8DC6-1866-41E6-8412-E89BA3B4B99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https://cargos.com.br/salario/operador-de-maquinas-de-fabricacao-de-doces/
Cabe ao setor demandante confirmar esta estimativa de custo.</t>
      </text>
    </comment>
    <comment ref="C42" authorId="1" shapeId="0" xr:uid="{12F4A8FB-F877-4A07-8ECD-413CBBFCE54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578793DC-03F5-4CCC-9A77-0A63282F93F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43C1C20C-9C3B-4591-B9C6-A701DE7A0E9B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2D57ECC5-3C11-40DB-9B98-F98BA343978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tc={47DE30EC-C55B-4EB4-8E67-1BC17A1EF7B3}</author>
    <author>tc={5570FB97-6D1A-4BB7-83CE-E11C32A09C06}</author>
    <author>tc={5CA1DFFD-02FF-4C48-B4A5-2BA56B84FCBF}</author>
    <author>tc={90EA1C02-7794-41A0-AB25-E80B448D9309}</author>
    <author>tc={9370981F-CBFB-41F4-9783-324BD4F1DC8E}</author>
  </authors>
  <commentList>
    <comment ref="D7" authorId="0" shapeId="0" xr:uid="{47DE30EC-C55B-4EB4-8E67-1BC17A1EF7B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https://cargos.com.br/salario/tecnico-de-alimentos/
Cabe ao setor demandante confirmar esta estimativa de custo.</t>
      </text>
    </comment>
    <comment ref="C42" authorId="1" shapeId="0" xr:uid="{5570FB97-6D1A-4BB7-83CE-E11C32A09C0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5CA1DFFD-02FF-4C48-B4A5-2BA56B84FCB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90EA1C02-7794-41A0-AB25-E80B448D930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9370981F-CBFB-41F4-9783-324BD4F1DC8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tc={0C12C765-883F-4459-B6D4-2AB50B28E84C}</author>
    <author>tc={6073ECD1-900D-4876-A08A-A7629E655B7F}</author>
    <author>tc={CF42111A-EADC-4514-8C20-4C790D21B2CE}</author>
    <author>tc={41757008-6930-4939-B68F-963D68E58544}</author>
    <author>tc={7C27C745-03BB-461B-AC05-1AA197A36800}</author>
  </authors>
  <commentList>
    <comment ref="D7" authorId="0" shapeId="0" xr:uid="{0C12C765-883F-4459-B6D4-2AB50B28E84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https://cargos.com.br/salario/tecnico-de-apoio-em-pesquisa-e-desenvolvimento-agropecuario-florestal/
Cabe ao setor demandante confirmar esta estimativa de custo.</t>
      </text>
    </comment>
    <comment ref="C42" authorId="1" shapeId="0" xr:uid="{6073ECD1-900D-4876-A08A-A7629E655B7F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CF42111A-EADC-4514-8C20-4C790D21B2C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41757008-6930-4939-B68F-963D68E5854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7C27C745-03BB-461B-AC05-1AA197A36800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tc={9A1CC40F-33F6-4D73-8504-DA7C71E61F79}</author>
    <author>tc={C22F466B-A6D7-400D-9E06-A95AABE45E47}</author>
    <author>tc={E9A2AD48-4990-435A-AE81-1CBD7C194D3C}</author>
    <author>tc={88C90A99-3A23-44E1-8ADC-F11D1C78D49A}</author>
    <author>tc={AD6389D8-A556-41D5-AB37-76C41B9F0D96}</author>
    <author>tc={A7854D28-9B4F-46FD-9DCD-5C0BC9EFBD99}</author>
  </authors>
  <commentList>
    <comment ref="D7" authorId="0" shapeId="0" xr:uid="{9A1CC40F-33F6-4D73-8504-DA7C71E61F7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https://cargos.com.br/salario/trabalhador-bracal-na-agropecuaria-exclusive-conta-propria/
Cabe ao setor demandante confirmar esta estimativa de custo.</t>
      </text>
    </comment>
    <comment ref="D18" authorId="1" shapeId="0" xr:uid="{C22F466B-A6D7-400D-9E06-A95AABE45E4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E9A2AD48-4990-435A-AE81-1CBD7C194D3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88C90A99-3A23-44E1-8ADC-F11D1C78D49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AD6389D8-A556-41D5-AB37-76C41B9F0D9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A7854D28-9B4F-46FD-9DCD-5C0BC9EFBD9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tc={CC0BD1E7-7B7A-47E8-8E5E-5310A16499A3}</author>
    <author>tc={A5F66CE0-AEE5-44F5-8A3F-0DB02358326E}</author>
    <author>tc={E6E83D8C-4A3B-4167-A3B6-DEB48086B75A}</author>
    <author>tc={29FB04EC-2A56-4451-A014-8A61AFB3D948}</author>
    <author>tc={DAAA7CC0-EB64-497F-9D32-9F417B1E0B71}</author>
    <author>tc={B4FBE573-3940-4FE0-A3E6-69A642D91FB9}</author>
  </authors>
  <commentList>
    <comment ref="D7" authorId="0" shapeId="0" xr:uid="{CC0BD1E7-7B7A-47E8-8E5E-5310A16499A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https://cargos.com.br/salario/taxidermista/
Cabe ao setor demandante confirmar esta estimativa de custo.</t>
      </text>
    </comment>
    <comment ref="D18" authorId="1" shapeId="0" xr:uid="{A5F66CE0-AEE5-44F5-8A3F-0DB02358326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E6E83D8C-4A3B-4167-A3B6-DEB48086B75A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29FB04EC-2A56-4451-A014-8A61AFB3D94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DAAA7CC0-EB64-497F-9D32-9F417B1E0B7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B4FBE573-3940-4FE0-A3E6-69A642D91FB9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tc={E8523FD9-C190-41DF-8EBD-F981C0AE2421}</author>
    <author>tc={36044737-4737-46ED-8803-EC66D39EC2AE}</author>
    <author>tc={865B49B8-802A-4C6D-B1AC-1C0069104FEC}</author>
    <author>tc={E92D6C85-F928-4772-B9FD-904ABBA0BA34}</author>
    <author>tc={661EEE45-D116-44F5-9146-5D519DFCAC8C}</author>
    <author>tc={5F63CEE8-AD96-4407-9FEB-3E5CF03E35B7}</author>
  </authors>
  <commentList>
    <comment ref="D7" authorId="0" shapeId="0" xr:uid="{E8523FD9-C190-41DF-8EBD-F981C0AE2421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https://cargos.com.br/salario/embalsamador/
Cabe ao setor demandante confirmar esta estimativa de custo.</t>
      </text>
    </comment>
    <comment ref="D18" authorId="1" shapeId="0" xr:uid="{36044737-4737-46ED-8803-EC66D39EC2AE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Custo a confirmar mediante laudo pericial.</t>
      </text>
    </comment>
    <comment ref="C42" authorId="2" shapeId="0" xr:uid="{865B49B8-802A-4C6D-B1AC-1C0069104FE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3" shapeId="0" xr:uid="{E92D6C85-F928-4772-B9FD-904ABBA0BA34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4" shapeId="0" xr:uid="{661EEE45-D116-44F5-9146-5D519DFCAC8C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5" shapeId="0" xr:uid="{5F63CEE8-AD96-4407-9FEB-3E5CF03E35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tc={26053EB2-8540-46CC-B509-27AF449F1FB3}</author>
    <author>tc={7DF54027-9816-47C6-9C27-A98DCAF1EE26}</author>
    <author>tc={818A874E-1573-45ED-A6D6-9BA8D093BCC6}</author>
    <author>tc={B6141D42-D27F-4503-AFAB-3204A2BCD8A5}</author>
    <author>tc={889B6F84-1FA8-4643-922E-1CACE2729C1D}</author>
  </authors>
  <commentList>
    <comment ref="D7" authorId="0" shapeId="0" xr:uid="{26053EB2-8540-46CC-B509-27AF449F1FB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https://cargos.com.br/salario/tecnico-agricola/
Cabe ao setor demandante confirmar esta estimativa de custo.</t>
      </text>
    </comment>
    <comment ref="C42" authorId="1" shapeId="0" xr:uid="{7DF54027-9816-47C6-9C27-A98DCAF1EE2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818A874E-1573-45ED-A6D6-9BA8D093BCC6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B6141D42-D27F-4503-AFAB-3204A2BCD8A5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889B6F84-1FA8-4643-922E-1CACE2729C1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tc={2B9399D7-3399-4330-9AA7-17AABC072CB7}</author>
    <author>tc={F64B4DE9-67BF-458D-8ED8-6C6FBB1C3993}</author>
    <author>tc={1ED498DF-683D-426C-992E-327EE0B8DAC8}</author>
    <author>tc={F289A6F2-DFB3-4B1B-9475-F5510E2D02A8}</author>
    <author>tc={B42A8347-F756-476F-AEF2-F9DA6BA604ED}</author>
  </authors>
  <commentList>
    <comment ref="D7" authorId="0" shapeId="0" xr:uid="{2B9399D7-3399-4330-9AA7-17AABC072CB7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 https://cargos.com.br/salario/jornalista/
Cabe ao setor demandante confirmar esta estimativa de custo.</t>
      </text>
    </comment>
    <comment ref="C42" authorId="1" shapeId="0" xr:uid="{F64B4DE9-67BF-458D-8ED8-6C6FBB1C3993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E42" authorId="2" shapeId="0" xr:uid="{1ED498DF-683D-426C-992E-327EE0B8DAC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(Vide Nota 2)</t>
      </text>
    </comment>
    <comment ref="I55" authorId="3" shapeId="0" xr:uid="{F289A6F2-DFB3-4B1B-9475-F5510E2D02A8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Ver Cadernos Técnicos de Logística de Vigilância e de Limpeza e Conservação.</t>
      </text>
    </comment>
    <comment ref="B126" authorId="4" shapeId="0" xr:uid="{B42A8347-F756-476F-AEF2-F9DA6BA604ED}">
      <text>
        <t>[Comentário encadeado]
Sua versão do Excel permite que você leia este comentário encadeado, no entanto, as edições serão removidas se o arquivo for aberto em uma versão mais recente do Excel. Saiba mais: https://go.microsoft.com/fwlink/?linkid=870924
Comentário:
    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>
      </text>
    </comment>
  </commentList>
</comments>
</file>

<file path=xl/sharedStrings.xml><?xml version="1.0" encoding="utf-8"?>
<sst xmlns="http://schemas.openxmlformats.org/spreadsheetml/2006/main" count="29769" uniqueCount="315">
  <si>
    <t>ANEXO VII – D</t>
  </si>
  <si>
    <t>MODELO DE PLANILHA DE CUSTOS E FORMAÇÃO DE PREÇOS</t>
  </si>
  <si>
    <t>Nº Processo</t>
  </si>
  <si>
    <t>Licitação Nº</t>
  </si>
  <si>
    <t>Contrato Nº</t>
  </si>
  <si>
    <t>Discriminação dos Serviços (dados referentes à contratação)</t>
  </si>
  <si>
    <t>A</t>
  </si>
  <si>
    <t>Data de apresentação da proposta / repactuação (dia/mês/ano)</t>
  </si>
  <si>
    <t>B</t>
  </si>
  <si>
    <t>Município/UF</t>
  </si>
  <si>
    <t>Vitória/ES</t>
  </si>
  <si>
    <t>C</t>
  </si>
  <si>
    <t>Ano do Acordo, CCT ou Sentença Normativa em Dissídio Coletivo</t>
  </si>
  <si>
    <t>D</t>
  </si>
  <si>
    <t>Número de meses de execução contratual</t>
  </si>
  <si>
    <t>IDENTIFICAÇÃO DO SERVIÇO</t>
  </si>
  <si>
    <t>Tipo de Serviço
(original)</t>
  </si>
  <si>
    <t>Unidade de Medida</t>
  </si>
  <si>
    <t>Quantidade total a contratar</t>
  </si>
  <si>
    <t>Tipo de Serviço
(repactuação)</t>
  </si>
  <si>
    <t>1.   MÓDULOS</t>
  </si>
  <si>
    <t>Mão de obra</t>
  </si>
  <si>
    <t>Mão-de-obra vinculada à execução contratual</t>
  </si>
  <si>
    <t>Dados para composição dos custos referente à mão-de-obra</t>
  </si>
  <si>
    <t>Original</t>
  </si>
  <si>
    <t>Repac-01</t>
  </si>
  <si>
    <t>Tipo de serviço (mesmo serviço com características distintas)</t>
  </si>
  <si>
    <t>Classificação Brasileira de Ocupações</t>
  </si>
  <si>
    <t>Salário Normativo da Categoria Profissional</t>
  </si>
  <si>
    <t>Categoria profissional (vinculada à execução contratual)</t>
  </si>
  <si>
    <t>Data base da categoria (dia/mês/ano)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</si>
  <si>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Deverá ser elaborado um quadro para cada tipo de serviço.</t>
    </r>
  </si>
  <si>
    <r>
      <rPr>
        <b/>
        <sz val="10"/>
        <color rgb="FF000000"/>
        <rFont val="Times New Roman"/>
        <family val="1"/>
        <charset val="1"/>
      </rPr>
      <t>Nota 2:</t>
    </r>
    <r>
      <rPr>
        <sz val="10"/>
        <color rgb="FF000000"/>
        <rFont val="Times New Roman"/>
        <family val="1"/>
        <charset val="1"/>
      </rPr>
      <t xml:space="preserve"> A planilha será calculada considerando o valor mensal do empregado.</t>
    </r>
  </si>
  <si>
    <t>Módulo 1: Composição da Remuneração</t>
  </si>
  <si>
    <t>Composição da remuneração</t>
  </si>
  <si>
    <t>Valor (R$) (Original)</t>
  </si>
  <si>
    <t>Valor (R$) (Repac-01)</t>
  </si>
  <si>
    <t>Salário base</t>
  </si>
  <si>
    <t>Adicional  de Periculosidade</t>
  </si>
  <si>
    <t>Adicional  de Insalubridade (10%, 20% ou 40%) sobre o Salário Mínimo</t>
  </si>
  <si>
    <t>Adicional Noturno</t>
  </si>
  <si>
    <t>E</t>
  </si>
  <si>
    <t>Adicional de Hora Noturna Reduzida</t>
  </si>
  <si>
    <t>F</t>
  </si>
  <si>
    <t>Reflexos do Adicional Noturno e HNR no DSR</t>
  </si>
  <si>
    <t>G</t>
  </si>
  <si>
    <t>Outros (especificar): Intrajornada (indenizatória)</t>
  </si>
  <si>
    <t>Total (*)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</si>
  <si>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O Módulo 1 refere-se ao valor mensal devido ao empregado pela prestação do serviço no período de 12 meses.</t>
    </r>
  </si>
  <si>
    <t>(*) TRANSPORTAR PARA O QUADRO RESUMO CUSTO POR EMPREGADO (A)</t>
  </si>
  <si>
    <t>Módulo 2: Encargos e Benefícios Anuais, Mensais e Diários</t>
  </si>
  <si>
    <t>Submódulo 2.1 – 13º (décimo terceiro) salário, Férias e Adicional de Férias</t>
  </si>
  <si>
    <t>13º (décimo terceiro) salário, Férias e Adicional de Férias</t>
  </si>
  <si>
    <t>Valor (R$)  (Original)</t>
  </si>
  <si>
    <t>13 º (décimo terceiro) salário</t>
  </si>
  <si>
    <t>Férias e Adicional de Férias (1° ano) ou apenas Adicional de Férias (2° ano em diante)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</si>
  <si>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Como a planilha de custos e formação de preços é calculada mensalmente, provisiona-se proporcionalmente 1/12 (um doze avos) dos valores referentes a gratificação natalina, férias e adicional de férias.</t>
    </r>
  </si>
  <si>
    <r>
      <rPr>
        <b/>
        <sz val="10"/>
        <color rgb="FF000000"/>
        <rFont val="Times New Roman"/>
        <family val="1"/>
        <charset val="1"/>
      </rPr>
      <t>Nota 2:</t>
    </r>
    <r>
      <rPr>
        <sz val="10"/>
        <color rgb="FF000000"/>
        <rFont val="Times New Roman"/>
        <family val="1"/>
        <charset val="1"/>
      </rPr>
      <t xml:space="preserve"> O adicional de férias contido no Submódulo 2.1 corresponde a 1/3 (um terço) da remuneração que por sua vez é divido por 12 (doze) conforme Nota 1 acima.</t>
    </r>
  </si>
  <si>
    <r>
      <rPr>
        <b/>
        <sz val="10"/>
        <color rgb="FF000000"/>
        <rFont val="Times New Roman"/>
        <family val="1"/>
        <charset val="1"/>
      </rPr>
      <t>Nota 3:</t>
    </r>
    <r>
      <rPr>
        <sz val="10"/>
        <color rgb="FF000000"/>
        <rFont val="Times New Roman"/>
        <family val="1"/>
        <charset val="1"/>
      </rPr>
      <t xml:space="preserve"> Levando em consideração a vigência contratual prevista no art. 57 da Lei nº 8.666, de 23 de junho de 1993, a rubrica férias tem como objetivo principal suprir a necessidade do pagamento das férias remuneradas ao final do contrato de 12 meses. Esta rubrica, quando da prorrogação contratual, torna-se custo não renovável.</t>
    </r>
  </si>
  <si>
    <t>(*) Transportar para o Quadro-Resumo do Módulo 2 (2.1)</t>
  </si>
  <si>
    <t>Submódulo 2.2 – Encargos Previdenciários (GPS), Fundo de Garantia por Tempo de Serviço (FGTS) e outras contribuições</t>
  </si>
  <si>
    <t>GPS, FGTS e outras contribuições</t>
  </si>
  <si>
    <t>%</t>
  </si>
  <si>
    <t>INSS</t>
  </si>
  <si>
    <t>Salário Educação</t>
  </si>
  <si>
    <t>SAT</t>
  </si>
  <si>
    <t>SESC ou SESI</t>
  </si>
  <si>
    <t>SENAI - SENAC</t>
  </si>
  <si>
    <t>SEBRAE</t>
  </si>
  <si>
    <t>INCRA</t>
  </si>
  <si>
    <t>H</t>
  </si>
  <si>
    <t>FGTS</t>
  </si>
  <si>
    <t>TOTAL (*)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</si>
  <si>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Os percentuais dos encargos previdenciários, do FGTS e demais contribuições são aqueles estabelecidos pela legislação vigente.</t>
    </r>
  </si>
  <si>
    <r>
      <rPr>
        <b/>
        <sz val="10"/>
        <color rgb="FF000000"/>
        <rFont val="Times New Roman"/>
        <family val="1"/>
        <charset val="1"/>
      </rPr>
      <t>Nota 3:</t>
    </r>
    <r>
      <rPr>
        <sz val="10"/>
        <color rgb="FF000000"/>
        <rFont val="Times New Roman"/>
        <family val="1"/>
        <charset val="1"/>
      </rPr>
      <t xml:space="preserve"> Esses percentuais incidem sobre o Módulo 1 e o Submódulo 2.1.</t>
    </r>
  </si>
  <si>
    <t>(*) Transportar para o Quadro-Resumo do Módulo 2 (2.2)</t>
  </si>
  <si>
    <t>Submódulo 2.3 – Benefícios Mensais e Diários</t>
  </si>
  <si>
    <t>Benefícios Mensais e Diários</t>
  </si>
  <si>
    <t>Dias Úteis 2023</t>
  </si>
  <si>
    <t>Transporte</t>
  </si>
  <si>
    <t>Auxílio – Refeição/Alimentação</t>
  </si>
  <si>
    <t>Assistência Médica e Familiar</t>
  </si>
  <si>
    <t>Seguro de Vida</t>
  </si>
  <si>
    <t>Auxílio Creche</t>
  </si>
  <si>
    <t>Outros (especificar)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</si>
  <si>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O valor informado deverá ser o custo real do benefício (descontado o valor eventualmente pago pelo empregado).</t>
    </r>
  </si>
  <si>
    <r>
      <rPr>
        <b/>
        <sz val="10"/>
        <color rgb="FF000000"/>
        <rFont val="Times New Roman"/>
        <family val="1"/>
        <charset val="1"/>
      </rPr>
      <t>Nota 2:</t>
    </r>
    <r>
      <rPr>
        <sz val="10"/>
        <color rgb="FF000000"/>
        <rFont val="Times New Roman"/>
        <family val="1"/>
        <charset val="1"/>
      </rPr>
      <t xml:space="preserve"> Observar a previsão dos benefícios contidos em Acordos, Convenções e Dissídios Coletivos de Trabalho e atentar-se ao disposto no art. 6º desta Instrução Normativa.</t>
    </r>
  </si>
  <si>
    <t>(*) Transportar para o Quadro-Resumo do Módulo 2 (2.3)</t>
  </si>
  <si>
    <t>Quadro-Resumo do Módulo 2: Encargos e Benefícios anuais, mensais e diários</t>
  </si>
  <si>
    <t>Encargos e Benefícios Anuais, Mensais e Diários</t>
  </si>
  <si>
    <t>GPS, FGTS e outras Contribuições</t>
  </si>
  <si>
    <t>Total  (*)</t>
  </si>
  <si>
    <t>(*) TRANSPORTAR PARA O QUADRO RESUMO CUSTO POR EMPREGADO (B)</t>
  </si>
  <si>
    <t xml:space="preserve">Módulo 3 – Provisão para Rescisão: </t>
  </si>
  <si>
    <t>Parâmetros:</t>
  </si>
  <si>
    <t>Valor Original</t>
  </si>
  <si>
    <t>Valor Repac-01</t>
  </si>
  <si>
    <t>Provisão para rescisão</t>
  </si>
  <si>
    <t>"Turnover Rate"</t>
  </si>
  <si>
    <t>Aviso prévio indenizado</t>
  </si>
  <si>
    <t>API</t>
  </si>
  <si>
    <t>Incidência do FGTS sobre o Aviso Prévio Indenizado</t>
  </si>
  <si>
    <t>DJC</t>
  </si>
  <si>
    <t>Multa do FGTS e contribuição social sobre o Aviso Prévio Indenizado</t>
  </si>
  <si>
    <t>PM (em meses)</t>
  </si>
  <si>
    <t>Aviso Prévio Trabalhado</t>
  </si>
  <si>
    <t>DOM</t>
  </si>
  <si>
    <t>Incidência de GPS, FGTS e outras contribuições sobre o Aviso Prévio Trabalhado</t>
  </si>
  <si>
    <t>Multa do FGTS e contribuição social sobre o Aviso Prévio Trabalhado</t>
  </si>
  <si>
    <t>Dedução (Provisão de Demissão com Justa Causa e outros motivos)</t>
  </si>
  <si>
    <t>(*) TRANSPORTAR PARA O QUADRO RESUMO CUSTO POR EMPREGADO (C)</t>
  </si>
  <si>
    <t>Módulo 4 – Custo de Reposição do Profissional Ausente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</si>
  <si>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Os itens que contemplam o módulo 4 se referem ao custo dos dias trabalhados pelo repositor/substituto, quando o empregado alocado na prestação de serviço estiver ausente, conforme as previsões estabelecidas na legislação.</t>
    </r>
  </si>
  <si>
    <t>Submódulo 4.1 – Substituto nas Ausências Legais</t>
  </si>
  <si>
    <t>Substituto nas Ausências Legais</t>
  </si>
  <si>
    <t>Substituto na Cobertura de Férias</t>
  </si>
  <si>
    <t>Substituto na Cobertura de Ausências Legais</t>
  </si>
  <si>
    <t>Substituto na Cobertura de Licença Paternidade</t>
  </si>
  <si>
    <t>Substituto na Cobertura de Ausência por Acidente de Trabalho</t>
  </si>
  <si>
    <t>Substituto na Cobertura de Afastamento Maternidade</t>
  </si>
  <si>
    <t>Substituto na Cobertura de Outras Ausências (especificar)</t>
  </si>
  <si>
    <t>(*) Transportar para o Quadro-Resumo do Módulo 4 (4.1)</t>
  </si>
  <si>
    <t>Submódulo 4.2 – Substituto na Intrajornada</t>
  </si>
  <si>
    <t>Substituto na Intrajornada</t>
  </si>
  <si>
    <t>Substituto na Cobertura de Intervalo para repouso e alimentação</t>
  </si>
  <si>
    <t>Quadro-Resumo do Módulo 4: Custo de Reposição do Profissional Ausente</t>
  </si>
  <si>
    <t>Custo de Reposição do Profissional Ausente</t>
  </si>
  <si>
    <t>(*)TRANSPORTAR PARA O QUADRO RESUMO CUSTO POR EMPREGADO (D)</t>
  </si>
  <si>
    <t>Módulo 5: Insumos Diversos</t>
  </si>
  <si>
    <t>Insumos Diversos</t>
  </si>
  <si>
    <t>Uniformes (*)</t>
  </si>
  <si>
    <t>Materiais (*)</t>
  </si>
  <si>
    <t>Equipamentos (*)</t>
  </si>
  <si>
    <t>Outros (especificar): Treinamento/Reciclagem contratual</t>
  </si>
  <si>
    <t>Total (**)</t>
  </si>
  <si>
    <r>
      <rPr>
        <b/>
        <sz val="10"/>
        <color rgb="FF000000"/>
        <rFont val="Times New Roman"/>
        <family val="1"/>
        <charset val="1"/>
      </rPr>
      <t>Nota:</t>
    </r>
    <r>
      <rPr>
        <sz val="10"/>
        <color rgb="FF000000"/>
        <rFont val="Times New Roman"/>
        <family val="1"/>
        <charset val="1"/>
      </rPr>
      <t xml:space="preserve"> Valores mensais por empregado.</t>
    </r>
  </si>
  <si>
    <t>(*)  Fazer detalhamento em separado</t>
  </si>
  <si>
    <t>(**) TRANSPORTAR PARA O QUADRO RESUMO CUSTO POR EMPREGADO (E)</t>
  </si>
  <si>
    <t>DETALHAMENTO CUSTO UNIFORMES: (Planilha complementar, não prevista na IN 05/17)</t>
  </si>
  <si>
    <t>Item</t>
  </si>
  <si>
    <t>Custo Unit</t>
  </si>
  <si>
    <t>N° Mudas</t>
  </si>
  <si>
    <t>Vida útil (meses)</t>
  </si>
  <si>
    <t>Custo mensal</t>
  </si>
  <si>
    <t>TOTAL</t>
  </si>
  <si>
    <t>Duração (meses)</t>
  </si>
  <si>
    <t>DETALHAMENTO  MATERIAIS:
 (Planilha complementar, não prevista na IN 05/2017)</t>
  </si>
  <si>
    <t>Quantidade mens. p/ empr</t>
  </si>
  <si>
    <t>Custo mensal p/ empregado</t>
  </si>
  <si>
    <t>DETALHAMENTO EQUIPAMENTOS (Planilha complementar, não prevista na IN 05/2017)</t>
  </si>
  <si>
    <t>Investimento</t>
  </si>
  <si>
    <t>Vida Útil (meses)</t>
  </si>
  <si>
    <t>Custo Financ. mensal</t>
  </si>
  <si>
    <t>Quant p/empr</t>
  </si>
  <si>
    <t>Custo mensal p/empregado</t>
  </si>
  <si>
    <t>Despesas Indiretas e Lucro
 (Planilha complementar, não prevista na IN 05/2017)</t>
  </si>
  <si>
    <t>COMPONENTES</t>
  </si>
  <si>
    <t>Valor (R$)
(Repac-01)</t>
  </si>
  <si>
    <t>Custos diretos (∑ módulos 1,2,3,4,5)</t>
  </si>
  <si>
    <t>Custos indiretos (DOA-Despesas Operacionais e Administrativas) (*)</t>
  </si>
  <si>
    <t>Subtotal</t>
  </si>
  <si>
    <t>Lucro (*)</t>
  </si>
  <si>
    <t>*** Total (Valor mensal antes dos tributos)</t>
  </si>
  <si>
    <t>Obs.: Transportar o total para DETERMINAÇÃO VALOR MENSAL DO SERVIÇO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</si>
  <si>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O valor referente a despesas operacionais/administrativas é obtido aplicando-se o percentual sobre os demais itens calculados anteriormente.</t>
    </r>
  </si>
  <si>
    <t>(*)Transportar para o Módulo 6 (A)</t>
  </si>
  <si>
    <r>
      <rPr>
        <b/>
        <sz val="10"/>
        <color rgb="FF000000"/>
        <rFont val="Times New Roman"/>
        <family val="1"/>
        <charset val="1"/>
      </rPr>
      <t>Nota 2:</t>
    </r>
    <r>
      <rPr>
        <sz val="10"/>
        <color rgb="FF000000"/>
        <rFont val="Times New Roman"/>
        <family val="1"/>
        <charset val="1"/>
      </rPr>
      <t xml:space="preserve"> O valor referente a lucro é obtido aplicando-se o percentual sobre todos os itens calculados anteriormente: mão-de-obra+insumos diversos+despesas operacionais/administrativas.</t>
    </r>
  </si>
  <si>
    <t>(**)Transportar para o Módulo 6 (B)</t>
  </si>
  <si>
    <t>(***) Transportar para DETERMINAÇÃO DO VALOR MENSAL DO SERVIÇO (A)</t>
  </si>
  <si>
    <t>Determinação do Valor Mensal,  por empregado (Planilha complementar, não prevista na IN 05/2017).</t>
  </si>
  <si>
    <t>DESCRIÇÃO</t>
  </si>
  <si>
    <t>Valor (Original)</t>
  </si>
  <si>
    <t>Valor (Repac-01)</t>
  </si>
  <si>
    <t>Custo mensal do serviço, por empregado (antes dos tributos e do lucro)</t>
  </si>
  <si>
    <t>Valor total Mensal do Serviço, por empregado:
custo mensal = 1 – (% trib+% luc) : 100</t>
  </si>
  <si>
    <t>Módulo 6 - Custos Indiretos, Tributos e Lucro</t>
  </si>
  <si>
    <t>Custos Indiretos, Tributos e Lucro</t>
  </si>
  <si>
    <t>Valor (R$)       (Repac-01)</t>
  </si>
  <si>
    <t>Custos Indiretos        (DOA)</t>
  </si>
  <si>
    <t>Lucro</t>
  </si>
  <si>
    <t>Tributos</t>
  </si>
  <si>
    <t>C.1. Tributos Federais (especificar)
C.1.1 - PIS
C.1.2 - COFINS</t>
  </si>
  <si>
    <t>C.2  Tributos Estaduais (especificar)</t>
  </si>
  <si>
    <t>C.3   Tributos Municipais (especificar)
C.3.1 - ISS</t>
  </si>
  <si>
    <r>
      <rPr>
        <b/>
        <sz val="10"/>
        <color rgb="FF000000"/>
        <rFont val="Times New Roman"/>
        <family val="1"/>
        <charset val="1"/>
      </rPr>
      <t>Nota 1:</t>
    </r>
    <r>
      <rPr>
        <sz val="10"/>
        <color rgb="FF000000"/>
        <rFont val="Times New Roman"/>
        <family val="1"/>
        <charset val="1"/>
      </rPr>
      <t xml:space="preserve"> Custos Indiretos, Tributos e Lucro por empregado.</t>
    </r>
  </si>
  <si>
    <t>(*) TRANSPORTAR PARA QUADRO RESUMO DO CUSTO POR EMPREGADO (F)</t>
  </si>
  <si>
    <t>2.  QUADRO RESUMO DO CUSTO POR EMPREGADO</t>
  </si>
  <si>
    <t>Mão-de-obra vinculada à execução contratual (valor por empregado)</t>
  </si>
  <si>
    <t>(R$) (Original)</t>
  </si>
  <si>
    <t>(R$) (Repac-01)</t>
  </si>
  <si>
    <t>Reajuste x Repactuação</t>
  </si>
  <si>
    <t>Módulo 1 – Composição da remuneração</t>
  </si>
  <si>
    <t>Módulo 2 – Encargos e Benefícios Anuais, Mensais e Diários</t>
  </si>
  <si>
    <t>Módulo 3 – Provisão para Rescisão</t>
  </si>
  <si>
    <t>Módulo 5 – Insumos Diversos</t>
  </si>
  <si>
    <t>Subtotal (A + B +C+ D +E)</t>
  </si>
  <si>
    <t>Módulo 6 – Custos Indiretos, Tributos e Lucro</t>
  </si>
  <si>
    <t>Valor total por empregado</t>
  </si>
  <si>
    <t>3.  QUADRO RESUMO DO VALOR MENSAL DOS SERVIÇOS</t>
  </si>
  <si>
    <t>(Valor Original) Tipo de serviço (A)</t>
  </si>
  <si>
    <t>Valor proposto por empregado
(B)</t>
  </si>
  <si>
    <t>Qtde de empregados por posto (C)</t>
  </si>
  <si>
    <t>Valor proposto por posto
(D) = (B x C)</t>
  </si>
  <si>
    <t>Qtde de postos (E)</t>
  </si>
  <si>
    <t>Valor total do serviço
(F) = (D x E)</t>
  </si>
  <si>
    <t>Valor Mensal dos Serviços (I + II + N)</t>
  </si>
  <si>
    <t>(Repac-01) Tipo de serviço (A)</t>
  </si>
  <si>
    <t>Valor proposto por empregado (B)</t>
  </si>
  <si>
    <t>4 -  QUADRO DEMONSTRATIVO DO VALOR GLOBAL DA PROPOSTA</t>
  </si>
  <si>
    <t>VALOR GLOBAL DA PROPOSTRA</t>
  </si>
  <si>
    <t>Reajuste dos Insumos:</t>
  </si>
  <si>
    <t>Diferença Total a Repactuar (R$) "pro-rata die"</t>
  </si>
  <si>
    <t>REPAC-01 - Valores retroativos:</t>
  </si>
  <si>
    <t>Valor mensal do serviço</t>
  </si>
  <si>
    <t>ref. ao período de 01/01/2023 a 28/02/2023</t>
  </si>
  <si>
    <t>Valor global da proposta
(valor mensal do serviço multiplicado pelo número de  meses do contrato).</t>
  </si>
  <si>
    <t>REPAC-01 - Valores a vencer:</t>
  </si>
  <si>
    <r>
      <rPr>
        <b/>
        <sz val="10"/>
        <color rgb="FF000000"/>
        <rFont val="Times New Roman"/>
        <family val="1"/>
        <charset val="1"/>
      </rPr>
      <t>Nota:</t>
    </r>
    <r>
      <rPr>
        <sz val="10"/>
        <color rgb="FF000000"/>
        <rFont val="Times New Roman"/>
        <family val="1"/>
        <charset val="1"/>
      </rPr>
      <t xml:space="preserve"> Informar o valor da unidade de medida por tipo de serviço.</t>
    </r>
  </si>
  <si>
    <t>ref. ao período de 01/03/2023 a 06/03/2024</t>
  </si>
  <si>
    <t>23068.000000/2023-00</t>
  </si>
  <si>
    <t>PE-000/2023</t>
  </si>
  <si>
    <t>23068.000000/2024-00</t>
  </si>
  <si>
    <t>REPAC-01/2024</t>
  </si>
  <si>
    <t>TA-00/2024</t>
  </si>
  <si>
    <t>CT-000, de 00/00/2023</t>
  </si>
  <si>
    <t>(1) Dia  00/   00/  2023  às     :     horas</t>
  </si>
  <si>
    <t>(2) Dia  00/   00/  2023  às     :     horas</t>
  </si>
  <si>
    <t>Data da Proposta:</t>
  </si>
  <si>
    <t>Data do Pregão:</t>
  </si>
  <si>
    <t>00/00/2023</t>
  </si>
  <si>
    <t>00/00/2024</t>
  </si>
  <si>
    <t>Recepcionista</t>
  </si>
  <si>
    <t>Posto de Serviço</t>
  </si>
  <si>
    <t>4221-05</t>
  </si>
  <si>
    <r>
      <t>Nota 2:</t>
    </r>
    <r>
      <rPr>
        <sz val="10"/>
        <color rgb="FFFF0000"/>
        <rFont val="Times New Roman"/>
        <family val="1"/>
        <charset val="1"/>
      </rPr>
      <t xml:space="preserve"> O SAT a depender do grau de risco do serviço irá variar entre 1%, para risco leve, de 2%, para risco médio, e de 3% de risco grave, sendo o SAT original (máximo) correspondente à relação FAP x RAT = 2 x 1% = 2% e o SAT da Repac-01 (máximo) correspondente à relação FAP x RAT = 2 x 1% = 2%, devendo a licitante / contratada apresentar os percentuais efetivos do SAT, conforme FPAS 515. Verificar GFIP / SEFIP.</t>
    </r>
  </si>
  <si>
    <t>Dias Úteis 2024</t>
  </si>
  <si>
    <t>Média % do Afastamento Maternidade</t>
  </si>
  <si>
    <t>60/60</t>
  </si>
  <si>
    <t>Repac-01 (reajuste pelo IPCA acumulado de Mês/2023* a Mês/2024 = 0,00%):</t>
  </si>
  <si>
    <t>* Data da Proposta: 00/00/2023.</t>
  </si>
  <si>
    <t>Valor Original (Custo Financeiro: IPCA acumulado de Janeiro/2022* a Dezembro/2022 = 5,79%):</t>
  </si>
  <si>
    <t>Valor Atualizado (Custo Financeiro: IPCA acumulado de Janeiro/2023* a Dezembro/2023 = 0,00%)</t>
  </si>
  <si>
    <r>
      <t>Nota  2:</t>
    </r>
    <r>
      <rPr>
        <sz val="10"/>
        <color rgb="FF000000"/>
        <rFont val="Times New Roman"/>
        <family val="1"/>
        <charset val="1"/>
      </rPr>
      <t xml:space="preserve">  O  valor  referente  a  tributos  é  obtido  aplicando-se  o  percentual  sobre  o  valor  do faturamento.</t>
    </r>
  </si>
  <si>
    <t>Valor proposto por unidade de medida (Posto de Serviço) *</t>
  </si>
  <si>
    <t>ref. ao período de 00/00/2023 a 00/00/2024</t>
  </si>
  <si>
    <t>Resumo do Relatlório de Análise de Repactuação, emitido em 00/00/2024:</t>
  </si>
  <si>
    <t>Nota 1: Esta tabela poderá ser adaptada às características do serviço contratado, inclusive no que  concerne  às  rubricas  e  suas  respectivas  provisões  e/ou  estimativas,  desde  que  haja justificativa.</t>
  </si>
  <si>
    <t>Nota 2: As provisões constantes desta planilha poderão ser desnecessárias quando se tratar de determinados serviços que prescindam da dedicação exclusiva dos trabalhadores da contratada para com a Administração.</t>
  </si>
  <si>
    <t>Nota 3: A data base da categoria corresponde ao perído de 01 de janeiro a 31 de dezembro, sendo que conforme CCT/2022 foi considerado um reajuste salarial de7,06%, para vigorar no período de 01/01/2023 a 31/12/2023.</t>
  </si>
  <si>
    <t>Contínuo</t>
  </si>
  <si>
    <t>São Mateus/ES</t>
  </si>
  <si>
    <t>Alegre/ES</t>
  </si>
  <si>
    <t>4110-05</t>
  </si>
  <si>
    <t>Auxiliar de Escritório</t>
  </si>
  <si>
    <t>Lavador de Veículos</t>
  </si>
  <si>
    <t>Almoxarife</t>
  </si>
  <si>
    <t>Copeiro</t>
  </si>
  <si>
    <t>Auxiliar de Manutenção de Edifícios</t>
  </si>
  <si>
    <t>Artífice de Manutenção de Edifícios</t>
  </si>
  <si>
    <t>Trabalhador Braçal</t>
  </si>
  <si>
    <t>Eletricista de Manutenção</t>
  </si>
  <si>
    <t>Mecânico Ajustador</t>
  </si>
  <si>
    <t>Auxiliar em Saúde Bucal</t>
  </si>
  <si>
    <t>Piscineiro</t>
  </si>
  <si>
    <t>Porteiro</t>
  </si>
  <si>
    <t>Porteiro (adic. Noturno)</t>
  </si>
  <si>
    <t>Supervisor</t>
  </si>
  <si>
    <t>Auxiliar de cozinha</t>
  </si>
  <si>
    <t>Cozinheiro</t>
  </si>
  <si>
    <t>Jardineiro</t>
  </si>
  <si>
    <t>Auxiliar de Enfermagem</t>
  </si>
  <si>
    <t>Eletromecânico</t>
  </si>
  <si>
    <t>Técnico em Áudio Visual</t>
  </si>
  <si>
    <t>Assistente de Laboratório</t>
  </si>
  <si>
    <t>Operador de Caldeira</t>
  </si>
  <si>
    <t>Operador de Máquinas de Alimentos</t>
  </si>
  <si>
    <t>Técnico em Alimentos e Laticínios</t>
  </si>
  <si>
    <t>Técnico Florestal / Agropecuária</t>
  </si>
  <si>
    <t xml:space="preserve">Taxidermista </t>
  </si>
  <si>
    <t>Técnico em Anatomia e Necrópsia</t>
  </si>
  <si>
    <t xml:space="preserve">Técnico em Herbário </t>
  </si>
  <si>
    <t>Jornalista</t>
  </si>
  <si>
    <t>5199-35</t>
  </si>
  <si>
    <t>4141-05</t>
  </si>
  <si>
    <t>5134-25</t>
  </si>
  <si>
    <t>4122-05</t>
  </si>
  <si>
    <t>5143-10</t>
  </si>
  <si>
    <t>5143-25</t>
  </si>
  <si>
    <t>6210-05</t>
  </si>
  <si>
    <t>7250-10</t>
  </si>
  <si>
    <t>3224-15</t>
  </si>
  <si>
    <t>5143-30</t>
  </si>
  <si>
    <t>5174-10</t>
  </si>
  <si>
    <t>5174-20</t>
  </si>
  <si>
    <t>4101-05</t>
  </si>
  <si>
    <t>5135-05</t>
  </si>
  <si>
    <t>5132-15</t>
  </si>
  <si>
    <t>6220-10</t>
  </si>
  <si>
    <t>9541-25</t>
  </si>
  <si>
    <t>8181-05</t>
  </si>
  <si>
    <t>8621-20</t>
  </si>
  <si>
    <t>8418-10</t>
  </si>
  <si>
    <t>3252-05</t>
  </si>
  <si>
    <t>3281-10</t>
  </si>
  <si>
    <t>3281-05</t>
  </si>
  <si>
    <t>3211-05</t>
  </si>
  <si>
    <t>2611-25</t>
  </si>
  <si>
    <t>9511-05</t>
  </si>
  <si>
    <t>3222-30</t>
  </si>
  <si>
    <t>3731-05</t>
  </si>
  <si>
    <t>3951-10</t>
  </si>
  <si>
    <t>Apoio Administrativo</t>
  </si>
  <si>
    <t>Avental</t>
  </si>
  <si>
    <t>Camisa</t>
  </si>
  <si>
    <t>Jaleco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</si>
</sst>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[$-416]d/m/yyyy"/>
    <numFmt numFmtId="165" formatCode="_-&quot;R$ &quot;* #,##0.00_-;&quot;-R$ &quot;* #,##0.00_-;_-&quot;R$ &quot;* \-??_-;_-@_-"/>
    <numFmt numFmtId="166" formatCode="0.0000"/>
    <numFmt numFmtId="167" formatCode="0.0000%"/>
  </numFmts>
  <fonts count="18" x14ac:knownFonts="1">
    <font>
      <sz val="10"/>
      <color rgb="FF000000"/>
      <name val="Times New Roman"/>
      <charset val="204"/>
    </font>
    <font>
      <b/>
      <sz val="12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sz val="10"/>
      <color rgb="FF000000"/>
      <name val="Times New Roman"/>
      <family val="1"/>
      <charset val="1"/>
    </font>
    <font>
      <sz val="10"/>
      <color rgb="FFFF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b/>
      <sz val="10"/>
      <color rgb="FF000000"/>
      <name val="Times New Roman"/>
      <family val="1"/>
      <charset val="1"/>
    </font>
    <font>
      <sz val="10"/>
      <name val="Times New Roman"/>
      <family val="1"/>
      <charset val="1"/>
    </font>
    <font>
      <b/>
      <sz val="10"/>
      <color rgb="FFFF0000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color rgb="FFFF0000"/>
      <name val="Times New Roman"/>
      <family val="1"/>
      <charset val="1"/>
    </font>
    <font>
      <b/>
      <sz val="14"/>
      <color rgb="FF000000"/>
      <name val="Times New Roman"/>
      <family val="1"/>
      <charset val="1"/>
    </font>
    <font>
      <sz val="10"/>
      <color rgb="FF000000"/>
      <name val="Times New Roman"/>
      <charset val="204"/>
    </font>
    <font>
      <b/>
      <sz val="10"/>
      <color rgb="FF000000"/>
      <name val="Times New Roman"/>
      <family val="1"/>
    </font>
    <font>
      <sz val="10"/>
      <name val="Times New Roman"/>
      <family val="1"/>
    </font>
    <font>
      <b/>
      <sz val="12"/>
      <color rgb="FF000000"/>
      <name val="Times New Roman"/>
      <family val="1"/>
    </font>
    <font>
      <sz val="10"/>
      <color rgb="FFFF0000"/>
      <name val="Times New Roman"/>
      <family val="1"/>
    </font>
    <font>
      <sz val="10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BFBFBF"/>
        <bgColor rgb="FFB9CDE5"/>
      </patternFill>
    </fill>
    <fill>
      <patternFill patternType="solid">
        <fgColor rgb="FF95B3D7"/>
        <bgColor rgb="FF9999FF"/>
      </patternFill>
    </fill>
    <fill>
      <patternFill patternType="solid">
        <fgColor rgb="FFDCE6F2"/>
        <bgColor rgb="FFCCFFFF"/>
      </patternFill>
    </fill>
    <fill>
      <patternFill patternType="solid">
        <fgColor rgb="FFB9CDE5"/>
        <bgColor rgb="FFBFBFBF"/>
      </patternFill>
    </fill>
    <fill>
      <patternFill patternType="solid">
        <fgColor rgb="FFFFFF00"/>
        <bgColor rgb="FFCCFFFF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165" fontId="12" fillId="0" borderId="0" applyBorder="0" applyProtection="0"/>
    <xf numFmtId="9" fontId="12" fillId="0" borderId="0" applyBorder="0" applyProtection="0"/>
  </cellStyleXfs>
  <cellXfs count="158">
    <xf numFmtId="0" fontId="0" fillId="0" borderId="0" xfId="0"/>
    <xf numFmtId="0" fontId="3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3" borderId="1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0" fontId="0" fillId="2" borderId="0" xfId="0" applyFill="1" applyAlignment="1">
      <alignment horizontal="left" vertical="top"/>
    </xf>
    <xf numFmtId="0" fontId="0" fillId="0" borderId="1" xfId="0" applyBorder="1" applyAlignment="1">
      <alignment horizontal="right" vertical="top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/>
    </xf>
    <xf numFmtId="0" fontId="1" fillId="0" borderId="0" xfId="0" applyFont="1" applyAlignment="1">
      <alignment horizontal="left" vertical="top"/>
    </xf>
    <xf numFmtId="0" fontId="0" fillId="4" borderId="1" xfId="0" applyFill="1" applyBorder="1" applyAlignment="1">
      <alignment horizontal="left" vertical="top" wrapText="1"/>
    </xf>
    <xf numFmtId="0" fontId="0" fillId="4" borderId="1" xfId="0" applyFill="1" applyBorder="1" applyAlignment="1">
      <alignment horizontal="center" vertical="top"/>
    </xf>
    <xf numFmtId="0" fontId="0" fillId="5" borderId="1" xfId="0" applyFill="1" applyBorder="1" applyAlignment="1">
      <alignment horizontal="left" vertical="top"/>
    </xf>
    <xf numFmtId="0" fontId="0" fillId="5" borderId="1" xfId="0" applyFill="1" applyBorder="1" applyAlignment="1">
      <alignment horizontal="center" vertical="top"/>
    </xf>
    <xf numFmtId="0" fontId="0" fillId="4" borderId="1" xfId="0" applyFill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/>
    </xf>
    <xf numFmtId="0" fontId="0" fillId="0" borderId="1" xfId="0" applyBorder="1" applyAlignment="1">
      <alignment horizontal="center" vertical="top" wrapText="1"/>
    </xf>
    <xf numFmtId="0" fontId="3" fillId="0" borderId="0" xfId="0" applyFont="1" applyAlignment="1">
      <alignment horizontal="left" vertical="top"/>
    </xf>
    <xf numFmtId="10" fontId="12" fillId="0" borderId="0" xfId="2" applyNumberFormat="1" applyBorder="1" applyAlignment="1" applyProtection="1">
      <alignment horizontal="left" vertical="top"/>
    </xf>
    <xf numFmtId="165" fontId="12" fillId="0" borderId="1" xfId="1" applyBorder="1" applyAlignment="1" applyProtection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164" fontId="0" fillId="0" borderId="1" xfId="0" applyNumberFormat="1" applyBorder="1" applyAlignment="1">
      <alignment horizontal="center" vertical="top" wrapText="1"/>
    </xf>
    <xf numFmtId="0" fontId="6" fillId="2" borderId="0" xfId="0" applyFont="1" applyFill="1" applyAlignment="1">
      <alignment horizontal="left" vertical="top"/>
    </xf>
    <xf numFmtId="0" fontId="1" fillId="3" borderId="1" xfId="0" applyFont="1" applyFill="1" applyBorder="1" applyAlignment="1">
      <alignment horizontal="right" vertical="top"/>
    </xf>
    <xf numFmtId="165" fontId="0" fillId="0" borderId="1" xfId="0" applyNumberFormat="1" applyBorder="1" applyAlignment="1">
      <alignment horizontal="left" vertical="top"/>
    </xf>
    <xf numFmtId="165" fontId="0" fillId="0" borderId="0" xfId="0" applyNumberFormat="1" applyAlignment="1">
      <alignment horizontal="left" vertical="top"/>
    </xf>
    <xf numFmtId="165" fontId="7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right" vertical="top"/>
    </xf>
    <xf numFmtId="0" fontId="0" fillId="3" borderId="1" xfId="0" applyFill="1" applyBorder="1" applyAlignment="1">
      <alignment horizontal="left" vertical="top"/>
    </xf>
    <xf numFmtId="165" fontId="1" fillId="3" borderId="1" xfId="0" applyNumberFormat="1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center" vertical="top" wrapText="1"/>
    </xf>
    <xf numFmtId="10" fontId="12" fillId="0" borderId="1" xfId="2" applyNumberFormat="1" applyBorder="1" applyAlignment="1" applyProtection="1">
      <alignment horizontal="center" vertical="top"/>
    </xf>
    <xf numFmtId="165" fontId="12" fillId="0" borderId="1" xfId="1" applyBorder="1" applyAlignment="1" applyProtection="1">
      <alignment horizontal="left" vertical="top"/>
    </xf>
    <xf numFmtId="0" fontId="3" fillId="0" borderId="0" xfId="0" applyFont="1" applyAlignment="1">
      <alignment vertical="top"/>
    </xf>
    <xf numFmtId="165" fontId="0" fillId="0" borderId="0" xfId="0" applyNumberFormat="1" applyAlignment="1">
      <alignment vertical="top"/>
    </xf>
    <xf numFmtId="0" fontId="3" fillId="0" borderId="0" xfId="0" applyFont="1" applyAlignment="1">
      <alignment vertical="top" wrapText="1"/>
    </xf>
    <xf numFmtId="0" fontId="0" fillId="0" borderId="0" xfId="0" applyAlignment="1">
      <alignment vertical="top"/>
    </xf>
    <xf numFmtId="10" fontId="4" fillId="0" borderId="1" xfId="2" applyNumberFormat="1" applyFont="1" applyBorder="1" applyAlignment="1" applyProtection="1">
      <alignment horizontal="center" vertical="top"/>
    </xf>
    <xf numFmtId="0" fontId="0" fillId="3" borderId="1" xfId="0" applyFill="1" applyBorder="1" applyAlignment="1">
      <alignment horizontal="right" vertical="top"/>
    </xf>
    <xf numFmtId="10" fontId="1" fillId="3" borderId="1" xfId="2" applyNumberFormat="1" applyFont="1" applyFill="1" applyBorder="1" applyAlignment="1" applyProtection="1">
      <alignment horizontal="center" vertical="top"/>
    </xf>
    <xf numFmtId="165" fontId="1" fillId="3" borderId="1" xfId="1" applyFont="1" applyFill="1" applyBorder="1" applyAlignment="1" applyProtection="1">
      <alignment horizontal="left" vertical="top"/>
    </xf>
    <xf numFmtId="0" fontId="6" fillId="0" borderId="0" xfId="0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top"/>
    </xf>
    <xf numFmtId="9" fontId="12" fillId="0" borderId="0" xfId="2" applyBorder="1" applyAlignment="1" applyProtection="1">
      <alignment horizontal="center" vertical="top"/>
    </xf>
    <xf numFmtId="0" fontId="6" fillId="0" borderId="0" xfId="0" applyFont="1" applyAlignment="1">
      <alignment horizontal="center" vertical="top"/>
    </xf>
    <xf numFmtId="9" fontId="0" fillId="0" borderId="0" xfId="0" applyNumberFormat="1" applyAlignment="1">
      <alignment horizontal="center" vertical="top"/>
    </xf>
    <xf numFmtId="9" fontId="3" fillId="0" borderId="0" xfId="0" applyNumberFormat="1" applyFont="1" applyAlignment="1">
      <alignment horizontal="center" vertical="top"/>
    </xf>
    <xf numFmtId="10" fontId="3" fillId="0" borderId="0" xfId="0" applyNumberFormat="1" applyFont="1" applyAlignment="1">
      <alignment horizontal="center" vertical="top"/>
    </xf>
    <xf numFmtId="49" fontId="3" fillId="0" borderId="0" xfId="2" applyNumberFormat="1" applyFont="1" applyBorder="1" applyAlignment="1" applyProtection="1">
      <alignment horizontal="center" vertical="top"/>
    </xf>
    <xf numFmtId="49" fontId="3" fillId="0" borderId="0" xfId="0" applyNumberFormat="1" applyFont="1" applyAlignment="1">
      <alignment horizontal="center" vertical="top"/>
    </xf>
    <xf numFmtId="165" fontId="4" fillId="0" borderId="1" xfId="1" applyFont="1" applyBorder="1" applyAlignment="1" applyProtection="1">
      <alignment horizontal="left" vertical="top"/>
    </xf>
    <xf numFmtId="165" fontId="3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165" fontId="1" fillId="0" borderId="0" xfId="1" applyFont="1" applyBorder="1" applyAlignment="1" applyProtection="1">
      <alignment horizontal="left" vertical="top"/>
    </xf>
    <xf numFmtId="0" fontId="3" fillId="2" borderId="0" xfId="0" applyFont="1" applyFill="1" applyAlignment="1">
      <alignment horizontal="left" vertical="top"/>
    </xf>
    <xf numFmtId="165" fontId="12" fillId="4" borderId="1" xfId="1" applyFill="1" applyBorder="1" applyAlignment="1" applyProtection="1">
      <alignment horizontal="left" vertical="top"/>
    </xf>
    <xf numFmtId="165" fontId="12" fillId="5" borderId="1" xfId="1" applyFill="1" applyBorder="1" applyAlignment="1" applyProtection="1">
      <alignment horizontal="left" vertical="top"/>
    </xf>
    <xf numFmtId="12" fontId="0" fillId="4" borderId="1" xfId="0" applyNumberFormat="1" applyFill="1" applyBorder="1" applyAlignment="1">
      <alignment horizontal="center" vertical="top"/>
    </xf>
    <xf numFmtId="0" fontId="3" fillId="5" borderId="1" xfId="0" applyFont="1" applyFill="1" applyBorder="1" applyAlignment="1">
      <alignment horizontal="left" vertical="top"/>
    </xf>
    <xf numFmtId="12" fontId="0" fillId="5" borderId="1" xfId="0" applyNumberFormat="1" applyFill="1" applyBorder="1" applyAlignment="1">
      <alignment horizontal="center" vertical="top"/>
    </xf>
    <xf numFmtId="165" fontId="1" fillId="0" borderId="0" xfId="0" applyNumberFormat="1" applyFont="1" applyAlignment="1">
      <alignment horizontal="left" vertical="top"/>
    </xf>
    <xf numFmtId="0" fontId="3" fillId="4" borderId="1" xfId="0" applyFont="1" applyFill="1" applyBorder="1" applyAlignment="1">
      <alignment horizontal="left" vertical="top"/>
    </xf>
    <xf numFmtId="165" fontId="6" fillId="0" borderId="0" xfId="1" applyFont="1" applyBorder="1" applyAlignment="1" applyProtection="1">
      <alignment horizontal="left" vertical="top"/>
    </xf>
    <xf numFmtId="9" fontId="1" fillId="3" borderId="1" xfId="2" applyFont="1" applyFill="1" applyBorder="1" applyAlignment="1" applyProtection="1">
      <alignment horizontal="center" vertical="top"/>
    </xf>
    <xf numFmtId="165" fontId="12" fillId="0" borderId="0" xfId="1" applyBorder="1" applyAlignment="1" applyProtection="1">
      <alignment horizontal="left" vertical="top"/>
    </xf>
    <xf numFmtId="0" fontId="6" fillId="0" borderId="1" xfId="0" applyFont="1" applyBorder="1" applyAlignment="1">
      <alignment horizontal="left" vertical="top"/>
    </xf>
    <xf numFmtId="0" fontId="5" fillId="2" borderId="0" xfId="0" applyFont="1" applyFill="1" applyAlignment="1">
      <alignment horizontal="left" vertical="top"/>
    </xf>
    <xf numFmtId="165" fontId="1" fillId="0" borderId="1" xfId="1" applyFont="1" applyBorder="1" applyAlignment="1" applyProtection="1">
      <alignment horizontal="left" vertical="top"/>
    </xf>
    <xf numFmtId="10" fontId="12" fillId="0" borderId="0" xfId="2" applyNumberFormat="1" applyBorder="1" applyAlignment="1" applyProtection="1">
      <alignment horizontal="center" vertical="top"/>
    </xf>
    <xf numFmtId="0" fontId="1" fillId="2" borderId="4" xfId="0" applyFont="1" applyFill="1" applyBorder="1" applyAlignment="1">
      <alignment horizontal="left" vertical="top"/>
    </xf>
    <xf numFmtId="0" fontId="0" fillId="2" borderId="4" xfId="0" applyFill="1" applyBorder="1" applyAlignment="1">
      <alignment horizontal="left" vertical="top"/>
    </xf>
    <xf numFmtId="0" fontId="1" fillId="3" borderId="3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vertical="top"/>
    </xf>
    <xf numFmtId="0" fontId="6" fillId="0" borderId="0" xfId="0" applyFont="1" applyAlignment="1">
      <alignment horizontal="center" vertical="top" wrapText="1"/>
    </xf>
    <xf numFmtId="165" fontId="6" fillId="0" borderId="1" xfId="1" applyFont="1" applyBorder="1" applyAlignment="1" applyProtection="1">
      <alignment horizontal="left" vertical="top"/>
    </xf>
    <xf numFmtId="165" fontId="8" fillId="0" borderId="0" xfId="0" applyNumberFormat="1" applyFont="1" applyAlignment="1">
      <alignment horizontal="left" vertical="top"/>
    </xf>
    <xf numFmtId="0" fontId="6" fillId="0" borderId="0" xfId="0" applyFont="1" applyAlignment="1">
      <alignment vertical="top" wrapText="1"/>
    </xf>
    <xf numFmtId="0" fontId="3" fillId="0" borderId="2" xfId="0" applyFont="1" applyBorder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167" fontId="12" fillId="0" borderId="0" xfId="2" applyNumberFormat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5" fillId="3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165" fontId="16" fillId="4" borderId="1" xfId="1" applyFont="1" applyFill="1" applyBorder="1" applyAlignment="1" applyProtection="1">
      <alignment horizontal="left" vertical="top"/>
    </xf>
    <xf numFmtId="165" fontId="16" fillId="5" borderId="1" xfId="1" applyFont="1" applyFill="1" applyBorder="1" applyAlignment="1" applyProtection="1">
      <alignment horizontal="left" vertical="top"/>
    </xf>
    <xf numFmtId="165" fontId="10" fillId="3" borderId="1" xfId="1" applyFont="1" applyFill="1" applyBorder="1" applyAlignment="1" applyProtection="1">
      <alignment horizontal="left" vertical="top"/>
    </xf>
    <xf numFmtId="0" fontId="17" fillId="4" borderId="1" xfId="0" applyFont="1" applyFill="1" applyBorder="1" applyAlignment="1">
      <alignment horizontal="left" vertical="top"/>
    </xf>
    <xf numFmtId="0" fontId="17" fillId="5" borderId="1" xfId="0" applyFon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43" fontId="0" fillId="0" borderId="0" xfId="0" applyNumberFormat="1"/>
    <xf numFmtId="1" fontId="0" fillId="0" borderId="1" xfId="0" applyNumberFormat="1" applyBorder="1" applyAlignment="1">
      <alignment horizontal="center" vertical="top"/>
    </xf>
    <xf numFmtId="165" fontId="0" fillId="0" borderId="0" xfId="0" applyNumberFormat="1"/>
    <xf numFmtId="0" fontId="16" fillId="4" borderId="1" xfId="0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0" fillId="6" borderId="1" xfId="0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top"/>
    </xf>
    <xf numFmtId="0" fontId="0" fillId="7" borderId="1" xfId="0" applyFill="1" applyBorder="1" applyAlignment="1">
      <alignment horizontal="left" vertical="top" wrapText="1"/>
    </xf>
    <xf numFmtId="165" fontId="12" fillId="7" borderId="1" xfId="1" applyFill="1" applyBorder="1" applyAlignment="1" applyProtection="1">
      <alignment horizontal="left" vertical="top"/>
    </xf>
    <xf numFmtId="0" fontId="0" fillId="7" borderId="1" xfId="0" applyFill="1" applyBorder="1" applyAlignment="1">
      <alignment horizontal="center" vertical="top"/>
    </xf>
    <xf numFmtId="165" fontId="0" fillId="7" borderId="1" xfId="0" applyNumberFormat="1" applyFill="1" applyBorder="1" applyAlignment="1">
      <alignment horizontal="left" vertical="top"/>
    </xf>
    <xf numFmtId="0" fontId="6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top"/>
    </xf>
    <xf numFmtId="0" fontId="0" fillId="0" borderId="1" xfId="0" applyBorder="1" applyAlignment="1">
      <alignment horizontal="left" vertical="top" wrapText="1"/>
    </xf>
    <xf numFmtId="0" fontId="3" fillId="0" borderId="0" xfId="0" applyFont="1" applyAlignment="1">
      <alignment horizontal="center" vertical="top"/>
    </xf>
    <xf numFmtId="0" fontId="1" fillId="3" borderId="1" xfId="0" applyFont="1" applyFill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1" fillId="3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3" borderId="1" xfId="0" applyFont="1" applyFill="1" applyBorder="1" applyAlignment="1">
      <alignment horizontal="right" vertical="top"/>
    </xf>
    <xf numFmtId="0" fontId="9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top" wrapText="1"/>
    </xf>
    <xf numFmtId="0" fontId="3" fillId="0" borderId="2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3" borderId="3" xfId="0" applyFont="1" applyFill="1" applyBorder="1" applyAlignment="1">
      <alignment horizontal="left" vertical="top" wrapText="1"/>
    </xf>
    <xf numFmtId="0" fontId="6" fillId="0" borderId="2" xfId="0" applyFont="1" applyBorder="1" applyAlignment="1">
      <alignment horizontal="left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top"/>
    </xf>
    <xf numFmtId="0" fontId="1" fillId="2" borderId="0" xfId="0" applyFont="1" applyFill="1" applyAlignment="1">
      <alignment horizontal="center" vertical="top"/>
    </xf>
    <xf numFmtId="0" fontId="1" fillId="3" borderId="1" xfId="0" applyFont="1" applyFill="1" applyBorder="1" applyAlignment="1">
      <alignment horizontal="center" vertical="top" wrapText="1"/>
    </xf>
  </cellXfs>
  <cellStyles count="3">
    <cellStyle name="Moeda" xfId="1" builtinId="4"/>
    <cellStyle name="Normal" xfId="0" builtinId="0"/>
    <cellStyle name="Porcentagem" xfId="2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FFFCC"/>
      <rgbColor rgb="FFDCE6F2"/>
      <rgbColor rgb="FF660066"/>
      <rgbColor rgb="FFFF8080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5B3D7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microsoft.com/office/2017/10/relationships/person" Target="persons/perso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d.docs.live.net/8dbcedef7225cc5c/Documentos/UFES-PROAD-DCOS/Divis&#227;o%20de%20Fiscaliza&#231;&#227;o%20Administrativa/Estudos%20Preliminares/Apoio%20Administrativo/CARGOS%202023-FINAL%20CONSOLIDADA%20(Rafael%20-%2023.05.2023)%20(Wiliam%20-%2018.08.2023).xlsx" TargetMode="External"/><Relationship Id="rId2" Type="http://schemas.microsoft.com/office/2019/04/relationships/externalLinkLongPath" Target="https://d.docs.live.net/8dbcedef7225cc5c/Documentos/UFES-PROAD-DCOS/Divis&#227;o%20de%20Fiscaliza&#231;&#227;o%20Administrativa/Estudos%20Preliminares/Apoio%20Administrativo/CARGOS%202023-FINAL%20CONSOLIDADA%20(Rafael%20-%2023.05.2023)%20(Wiliam%20-%2018.08.2023).xlsx?B922FB10" TargetMode="External"/><Relationship Id="rId1" Type="http://schemas.openxmlformats.org/officeDocument/2006/relationships/externalLinkPath" Target="file:///\\B922FB10\CARGOS%202023-FINAL%20CONSOLIDADA%20(Rafael%20-%2023.05.2023)%20(Wiliam%20-%2018.08.2023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FA-DCOS-PROAD-UFES\Downloads\OR&#199;AMENTOS%20MO%20Apoio.xlsx" TargetMode="External"/><Relationship Id="rId1" Type="http://schemas.openxmlformats.org/officeDocument/2006/relationships/externalLinkPath" Target="/Users/DFA-DCOS-PROAD-UFES/Downloads/OR&#199;AMENTOS%20MO%20Apo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COMPARATIVOS"/>
      <sheetName val="CONSOLIDADO CARGOS 2023"/>
      <sheetName val="COM AJUSTES PARA EDITAL"/>
      <sheetName val="EXCLUÍDOS"/>
    </sheetNames>
    <sheetDataSet>
      <sheetData sheetId="0"/>
      <sheetData sheetId="1">
        <row r="56">
          <cell r="B56">
            <v>0</v>
          </cell>
          <cell r="C56">
            <v>0</v>
          </cell>
          <cell r="D56">
            <v>2</v>
          </cell>
        </row>
        <row r="57">
          <cell r="B57">
            <v>0</v>
          </cell>
          <cell r="C57">
            <v>0</v>
          </cell>
        </row>
        <row r="58">
          <cell r="B58">
            <v>0</v>
          </cell>
          <cell r="C58">
            <v>0</v>
          </cell>
          <cell r="D58">
            <v>1</v>
          </cell>
        </row>
        <row r="59">
          <cell r="B59">
            <v>1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  <row r="61">
          <cell r="C61">
            <v>0</v>
          </cell>
          <cell r="D61">
            <v>12</v>
          </cell>
        </row>
        <row r="62">
          <cell r="B62">
            <v>2</v>
          </cell>
          <cell r="C62">
            <v>1</v>
          </cell>
          <cell r="D62">
            <v>3</v>
          </cell>
        </row>
        <row r="63">
          <cell r="B63">
            <v>13</v>
          </cell>
          <cell r="C63">
            <v>0</v>
          </cell>
          <cell r="D63">
            <v>0</v>
          </cell>
        </row>
        <row r="64">
          <cell r="C64">
            <v>1</v>
          </cell>
          <cell r="D64">
            <v>1</v>
          </cell>
        </row>
        <row r="65">
          <cell r="B65">
            <v>1</v>
          </cell>
          <cell r="C65">
            <v>0</v>
          </cell>
          <cell r="D65">
            <v>0</v>
          </cell>
        </row>
        <row r="66">
          <cell r="B66">
            <v>2</v>
          </cell>
          <cell r="C66">
            <v>0</v>
          </cell>
          <cell r="D66">
            <v>0</v>
          </cell>
        </row>
        <row r="67">
          <cell r="B67">
            <v>3</v>
          </cell>
          <cell r="C67">
            <v>0</v>
          </cell>
          <cell r="D67">
            <v>0</v>
          </cell>
        </row>
        <row r="68">
          <cell r="B68">
            <v>0</v>
          </cell>
          <cell r="C68">
            <v>0</v>
          </cell>
          <cell r="D68">
            <v>1</v>
          </cell>
        </row>
        <row r="69">
          <cell r="B69">
            <v>0</v>
          </cell>
          <cell r="C69">
            <v>2</v>
          </cell>
          <cell r="D69">
            <v>0</v>
          </cell>
        </row>
        <row r="70">
          <cell r="B70">
            <v>3</v>
          </cell>
          <cell r="C70">
            <v>0</v>
          </cell>
          <cell r="D70">
            <v>0</v>
          </cell>
        </row>
        <row r="71">
          <cell r="B71">
            <v>1</v>
          </cell>
          <cell r="C71">
            <v>0</v>
          </cell>
          <cell r="D71">
            <v>0</v>
          </cell>
        </row>
        <row r="72">
          <cell r="B72">
            <v>1</v>
          </cell>
          <cell r="C72">
            <v>0</v>
          </cell>
          <cell r="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</row>
        <row r="75">
          <cell r="B75">
            <v>1</v>
          </cell>
          <cell r="C75">
            <v>0</v>
          </cell>
          <cell r="D75">
            <v>0</v>
          </cell>
        </row>
        <row r="76">
          <cell r="B76">
            <v>23</v>
          </cell>
          <cell r="C76">
            <v>1</v>
          </cell>
          <cell r="D76">
            <v>14</v>
          </cell>
        </row>
        <row r="77">
          <cell r="B77">
            <v>0</v>
          </cell>
          <cell r="C77">
            <v>0</v>
          </cell>
          <cell r="D77">
            <v>6</v>
          </cell>
        </row>
        <row r="78">
          <cell r="B78">
            <v>18</v>
          </cell>
          <cell r="C78">
            <v>0</v>
          </cell>
          <cell r="D78">
            <v>10</v>
          </cell>
        </row>
        <row r="79">
          <cell r="B79">
            <v>1</v>
          </cell>
          <cell r="C79">
            <v>0</v>
          </cell>
          <cell r="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</row>
        <row r="82">
          <cell r="B82">
            <v>0</v>
          </cell>
          <cell r="C82">
            <v>0</v>
          </cell>
          <cell r="D82">
            <v>1</v>
          </cell>
        </row>
        <row r="83">
          <cell r="B83">
            <v>8</v>
          </cell>
          <cell r="C83">
            <v>0</v>
          </cell>
          <cell r="D83">
            <v>1</v>
          </cell>
        </row>
        <row r="84">
          <cell r="B84">
            <v>0</v>
          </cell>
          <cell r="C84">
            <v>0</v>
          </cell>
          <cell r="D84">
            <v>0</v>
          </cell>
        </row>
        <row r="85">
          <cell r="B85">
            <v>7</v>
          </cell>
          <cell r="C85">
            <v>3</v>
          </cell>
          <cell r="D85">
            <v>12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ESQUISA"/>
    </sheetNames>
    <sheetDataSet>
      <sheetData sheetId="0">
        <row r="17">
          <cell r="F17">
            <v>29.387499999999996</v>
          </cell>
        </row>
        <row r="18">
          <cell r="F18">
            <v>54.392499999999998</v>
          </cell>
        </row>
        <row r="19">
          <cell r="F19">
            <v>76.355000000000004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Wiliam Wagner Silva Sarandy" id="{FD31B673-1041-4365-B4E7-28AB1DDDD2BD}" userId="8dbcedef7225cc5c" providerId="Windows Live"/>
</personList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35E19F3B-44C8-4075-ACF7-DD8824314712}">
    <text>(Vide Nota 2)</text>
  </threadedComment>
  <threadedComment ref="E42" dT="2023-04-05T20:07:14.86" personId="{FD31B673-1041-4365-B4E7-28AB1DDDD2BD}" id="{55306DD8-2653-401D-9333-D9EFA56487BD}">
    <text>(Vide Nota 2)</text>
  </threadedComment>
  <threadedComment ref="I55" dT="2023-04-05T20:06:19.26" personId="{FD31B673-1041-4365-B4E7-28AB1DDDD2BD}" id="{570066BF-1D62-4CAD-9146-596C720566F9}">
    <text>Ver Cadernos Técnicos de Logística de Vigilância e de Limpeza e Conservação.</text>
  </threadedComment>
  <threadedComment ref="B126" dT="2023-04-26T21:50:28.65" personId="{FD31B673-1041-4365-B4E7-28AB1DDDD2BD}" id="{CE539222-5CA5-463E-B23B-1EEA1F1E058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7" dT="2023-04-27T21:04:53.89" personId="{FD31B673-1041-4365-B4E7-28AB1DDDD2BD}" id="{F50431F2-08BF-423C-A592-9B480164598A}">
    <text>FONTE: https://cargos.com.br/salario/eletricista-de-manutencao-em-geral/
Cabe ao setor demandante confirmar esta estimativa de custo.</text>
    <extLst>
      <x:ext xmlns:xltc2="http://schemas.microsoft.com/office/spreadsheetml/2020/threadedcomments2" uri="{F7C98A9C-CBB3-438F-8F68-D28B6AF4A901}">
        <xltc2:checksum>4190543998</xltc2:checksum>
        <xltc2:hyperlink startIndex="7" length="65" url="https://cargos.com.br/salario/eletricista-de-manutencao-em-geral/"/>
      </x:ext>
    </extLst>
  </threadedComment>
  <threadedComment ref="C42" dT="2023-04-05T20:07:07.40" personId="{FD31B673-1041-4365-B4E7-28AB1DDDD2BD}" id="{8E24260C-08C5-40EE-A218-D833263F97CC}">
    <text>(Vide Nota 2)</text>
  </threadedComment>
  <threadedComment ref="E42" dT="2023-04-05T20:07:14.86" personId="{FD31B673-1041-4365-B4E7-28AB1DDDD2BD}" id="{8FBDFD53-C558-4F15-9F68-BBD57635EC9B}">
    <text>(Vide Nota 2)</text>
  </threadedComment>
  <threadedComment ref="I55" dT="2023-04-05T20:06:19.26" personId="{FD31B673-1041-4365-B4E7-28AB1DDDD2BD}" id="{136433EA-66E1-4704-8643-C63866352B37}">
    <text>Ver Cadernos Técnicos de Logística de Vigilância e de Limpeza e Conservação.</text>
  </threadedComment>
  <threadedComment ref="B126" dT="2023-04-26T21:50:28.65" personId="{FD31B673-1041-4365-B4E7-28AB1DDDD2BD}" id="{CF4027E2-F4D0-4564-80C1-3F2BA44B8FB7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7" dT="2023-04-27T21:11:38.49" personId="{FD31B673-1041-4365-B4E7-28AB1DDDD2BD}" id="{4393D49C-3E65-466D-AEDA-B9E1C88F8B4C}">
    <text>FONTE: https://cargos.com.br/salario/mecanico-ajustador/
Cabe ao setor demandante confirmar esta estimativa de custo.</text>
    <extLst>
      <x:ext xmlns:xltc2="http://schemas.microsoft.com/office/spreadsheetml/2020/threadedcomments2" uri="{F7C98A9C-CBB3-438F-8F68-D28B6AF4A901}">
        <xltc2:checksum>3529655314</xltc2:checksum>
        <xltc2:hyperlink startIndex="7" length="49" url="https://cargos.com.br/salario/mecanico-ajustador/"/>
      </x:ext>
    </extLst>
  </threadedComment>
  <threadedComment ref="C42" dT="2023-04-05T20:07:07.40" personId="{FD31B673-1041-4365-B4E7-28AB1DDDD2BD}" id="{7951EA95-AD2C-45EA-8560-66B43250CFF0}">
    <text>(Vide Nota 2)</text>
  </threadedComment>
  <threadedComment ref="E42" dT="2023-04-05T20:07:14.86" personId="{FD31B673-1041-4365-B4E7-28AB1DDDD2BD}" id="{30F4DB9A-BB0E-4749-BE1E-4081C5044785}">
    <text>(Vide Nota 2)</text>
  </threadedComment>
  <threadedComment ref="I55" dT="2023-04-05T20:06:19.26" personId="{FD31B673-1041-4365-B4E7-28AB1DDDD2BD}" id="{8476D67D-1477-4BF2-A358-DF5B05676B2D}">
    <text>Ver Cadernos Técnicos de Logística de Vigilância e de Limpeza e Conservação.</text>
  </threadedComment>
  <threadedComment ref="B126" dT="2023-04-26T21:50:28.65" personId="{FD31B673-1041-4365-B4E7-28AB1DDDD2BD}" id="{E2386270-CA30-4A9D-B925-1A5D044E701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D7" dT="2023-04-27T21:13:47.39" personId="{FD31B673-1041-4365-B4E7-28AB1DDDD2BD}" id="{1E5822A3-6090-4B13-AA34-63497B151E6E}">
    <text>FONTE: https://cargos.com.br/salario/auxiliar-em-saude-bucal/
Cabe ao setor demandante confirmar esta estimativa de custo.</text>
    <extLst>
      <x:ext xmlns:xltc2="http://schemas.microsoft.com/office/spreadsheetml/2020/threadedcomments2" uri="{F7C98A9C-CBB3-438F-8F68-D28B6AF4A901}">
        <xltc2:checksum>3255457319</xltc2:checksum>
        <xltc2:hyperlink startIndex="7" length="54" url="https://cargos.com.br/salario/auxiliar-em-saude-bucal/"/>
      </x:ext>
    </extLst>
  </threadedComment>
  <threadedComment ref="D18" dT="2023-04-29T12:13:23.44" personId="{FD31B673-1041-4365-B4E7-28AB1DDDD2BD}" id="{31AD6C1D-4399-4E40-9534-F8571F56A5BD}">
    <text>Custo a confirmar mediante laudo pericial.</text>
  </threadedComment>
  <threadedComment ref="C42" dT="2023-04-05T20:07:07.40" personId="{FD31B673-1041-4365-B4E7-28AB1DDDD2BD}" id="{A7ABEAFC-C89A-4420-B509-AE2E73006816}">
    <text>(Vide Nota 2)</text>
  </threadedComment>
  <threadedComment ref="E42" dT="2023-04-05T20:07:14.86" personId="{FD31B673-1041-4365-B4E7-28AB1DDDD2BD}" id="{291A90BE-AC78-4B95-9DA1-C4F3B9ABDEDD}">
    <text>(Vide Nota 2)</text>
  </threadedComment>
  <threadedComment ref="I55" dT="2023-04-05T20:06:19.26" personId="{FD31B673-1041-4365-B4E7-28AB1DDDD2BD}" id="{0EC416D7-A84D-4703-8147-B8C097076C99}">
    <text>Ver Cadernos Técnicos de Logística de Vigilância e de Limpeza e Conservação.</text>
  </threadedComment>
  <threadedComment ref="B126" dT="2023-04-26T21:50:28.65" personId="{FD31B673-1041-4365-B4E7-28AB1DDDD2BD}" id="{B6534D86-B88D-42AD-9216-54529BF7C7E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18" dT="2023-04-29T12:13:38.91" personId="{FD31B673-1041-4365-B4E7-28AB1DDDD2BD}" id="{53C0BE7A-B2F8-44D8-A93D-3959F4F9C946}">
    <text>Custo a confirmar mediante laudo pericial.</text>
  </threadedComment>
  <threadedComment ref="C42" dT="2023-04-05T20:07:07.40" personId="{FD31B673-1041-4365-B4E7-28AB1DDDD2BD}" id="{E24B7CBC-D108-4D28-9B1A-284ACD1518AB}">
    <text>(Vide Nota 2)</text>
  </threadedComment>
  <threadedComment ref="E42" dT="2023-04-05T20:07:14.86" personId="{FD31B673-1041-4365-B4E7-28AB1DDDD2BD}" id="{69C2BD0C-E2C0-49ED-B83C-F6D82E23B68F}">
    <text>(Vide Nota 2)</text>
  </threadedComment>
  <threadedComment ref="I55" dT="2023-04-05T20:06:19.26" personId="{FD31B673-1041-4365-B4E7-28AB1DDDD2BD}" id="{923FA294-E4BF-4414-B9E9-CED8CC5D762F}">
    <text>Ver Cadernos Técnicos de Logística de Vigilância e de Limpeza e Conservação.</text>
  </threadedComment>
  <threadedComment ref="B126" dT="2023-04-26T21:50:28.65" personId="{FD31B673-1041-4365-B4E7-28AB1DDDD2BD}" id="{2D9C4251-7369-41CB-824D-222A379D5A6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71ACBBF3-713F-4781-A03F-869EF8D33545}">
    <text>(Vide Nota 2)</text>
  </threadedComment>
  <threadedComment ref="E42" dT="2023-04-05T20:07:14.86" personId="{FD31B673-1041-4365-B4E7-28AB1DDDD2BD}" id="{F5958B6E-2595-443E-9451-2097A3202121}">
    <text>(Vide Nota 2)</text>
  </threadedComment>
  <threadedComment ref="I55" dT="2023-04-05T20:06:19.26" personId="{FD31B673-1041-4365-B4E7-28AB1DDDD2BD}" id="{247ADED0-BC56-440C-802B-A0A4F6CEA092}">
    <text>Ver Cadernos Técnicos de Logística de Vigilância e de Limpeza e Conservação.</text>
  </threadedComment>
  <threadedComment ref="B126" dT="2023-04-26T21:50:28.65" personId="{FD31B673-1041-4365-B4E7-28AB1DDDD2BD}" id="{3F0F958B-8177-48F3-A21A-9FD3C7291C5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0255CB95-B17A-4803-BA51-37B24B86F0C6}">
    <text>(Vide Nota 2)</text>
  </threadedComment>
  <threadedComment ref="E42" dT="2023-04-05T20:07:14.86" personId="{FD31B673-1041-4365-B4E7-28AB1DDDD2BD}" id="{A9DDAFB6-FA8A-4E9B-B61F-71596A3D5D6A}">
    <text>(Vide Nota 2)</text>
  </threadedComment>
  <threadedComment ref="I55" dT="2023-04-05T20:06:19.26" personId="{FD31B673-1041-4365-B4E7-28AB1DDDD2BD}" id="{03EF6AAD-E89C-4BAD-A759-131A8040FDA0}">
    <text>Ver Cadernos Técnicos de Logística de Vigilância e de Limpeza e Conservação.</text>
  </threadedComment>
  <threadedComment ref="B126" dT="2023-04-26T21:50:28.65" personId="{FD31B673-1041-4365-B4E7-28AB1DDDD2BD}" id="{FC6AF855-9BA2-4E29-AE1F-5324511DC15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52ABA1D0-71E3-4C93-920C-312CD927DD49}">
    <text>(Vide Nota 2)</text>
  </threadedComment>
  <threadedComment ref="E42" dT="2023-04-05T20:07:14.86" personId="{FD31B673-1041-4365-B4E7-28AB1DDDD2BD}" id="{7C2FE832-1FDB-4423-B455-62C893AFF927}">
    <text>(Vide Nota 2)</text>
  </threadedComment>
  <threadedComment ref="I55" dT="2023-04-05T20:06:19.26" personId="{FD31B673-1041-4365-B4E7-28AB1DDDD2BD}" id="{B53E0DE3-0C60-4866-9C16-E6451728ACB6}">
    <text>Ver Cadernos Técnicos de Logística de Vigilância e de Limpeza e Conservação.</text>
  </threadedComment>
  <threadedComment ref="B126" dT="2023-04-26T21:50:28.65" personId="{FD31B673-1041-4365-B4E7-28AB1DDDD2BD}" id="{FC8457B2-C166-4CE0-8CDC-4AC23362C320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D7" dT="2023-04-27T21:25:07.99" personId="{FD31B673-1041-4365-B4E7-28AB1DDDD2BD}" id="{DE267D9C-D7FA-425B-84A5-8798D1ACC11B}">
    <text>FONTE: https://cargos.com.br/salario/auxiliar-de-cozinha/
A média salaria é de R$ 1.312,15. Entretanto, se manteve o piso salarial da CCT ES000151/2023, de R$ 1.320,21, equiparado a cargo de "copeira".
Cabe ao setor demandante confirmar esta estimativa de custo.</text>
    <extLst>
      <x:ext xmlns:xltc2="http://schemas.microsoft.com/office/spreadsheetml/2020/threadedcomments2" uri="{F7C98A9C-CBB3-438F-8F68-D28B6AF4A901}">
        <xltc2:checksum>719972437</xltc2:checksum>
        <xltc2:hyperlink startIndex="7" length="50" url="https://cargos.com.br/salario/auxiliar-de-cozinha/"/>
      </x:ext>
    </extLst>
  </threadedComment>
  <threadedComment ref="D18" dT="2023-04-29T12:13:57.60" personId="{FD31B673-1041-4365-B4E7-28AB1DDDD2BD}" id="{481657C8-D600-4D93-8EC6-675C0B0B2A73}">
    <text>Custo a confirmar mediante laudo pericial.</text>
  </threadedComment>
  <threadedComment ref="C42" dT="2023-04-05T20:07:07.40" personId="{FD31B673-1041-4365-B4E7-28AB1DDDD2BD}" id="{2D339497-69FE-41B3-A310-8454D833A754}">
    <text>(Vide Nota 2)</text>
  </threadedComment>
  <threadedComment ref="E42" dT="2023-04-05T20:07:14.86" personId="{FD31B673-1041-4365-B4E7-28AB1DDDD2BD}" id="{3F506F9B-4566-4D7B-AB21-2526AF3CFB89}">
    <text>(Vide Nota 2)</text>
  </threadedComment>
  <threadedComment ref="I55" dT="2023-04-05T20:06:19.26" personId="{FD31B673-1041-4365-B4E7-28AB1DDDD2BD}" id="{C5531E3C-D0FE-475D-ABB7-EEB6AAA1A6E2}">
    <text>Ver Cadernos Técnicos de Logística de Vigilância e de Limpeza e Conservação.</text>
  </threadedComment>
  <threadedComment ref="B126" dT="2023-04-26T21:50:28.65" personId="{FD31B673-1041-4365-B4E7-28AB1DDDD2BD}" id="{8130455D-68BC-4172-B1F2-1388F416871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7" dT="2023-04-27T21:28:38.54" personId="{FD31B673-1041-4365-B4E7-28AB1DDDD2BD}" id="{6224BA2F-73C9-43E0-AB80-75F5714CFFE5}">
    <text>FONTE: https://cargos.com.br/salario/cozinheiro-industrial/
Cabe ao setor demandante confirmar esta estimativa de custo.</text>
    <extLst>
      <x:ext xmlns:xltc2="http://schemas.microsoft.com/office/spreadsheetml/2020/threadedcomments2" uri="{F7C98A9C-CBB3-438F-8F68-D28B6AF4A901}">
        <xltc2:checksum>510027785</xltc2:checksum>
        <xltc2:hyperlink startIndex="7" length="52" url="https://cargos.com.br/salario/cozinheiro-industrial/"/>
      </x:ext>
    </extLst>
  </threadedComment>
  <threadedComment ref="D18" dT="2023-04-29T12:14:09.60" personId="{FD31B673-1041-4365-B4E7-28AB1DDDD2BD}" id="{C57032BC-3BCE-4EB5-A955-37BF312AE034}">
    <text>Custo a confirmar mediante laudo pericial.</text>
  </threadedComment>
  <threadedComment ref="C42" dT="2023-04-05T20:07:07.40" personId="{FD31B673-1041-4365-B4E7-28AB1DDDD2BD}" id="{5EC287CA-DED0-4E8F-909B-26D163575237}">
    <text>(Vide Nota 2)</text>
  </threadedComment>
  <threadedComment ref="E42" dT="2023-04-05T20:07:14.86" personId="{FD31B673-1041-4365-B4E7-28AB1DDDD2BD}" id="{1166DABB-B404-4A44-91CA-FB39B0C366AD}">
    <text>(Vide Nota 2)</text>
  </threadedComment>
  <threadedComment ref="I55" dT="2023-04-05T20:06:19.26" personId="{FD31B673-1041-4365-B4E7-28AB1DDDD2BD}" id="{C592F720-499F-4DC5-9114-132400747A8C}">
    <text>Ver Cadernos Técnicos de Logística de Vigilância e de Limpeza e Conservação.</text>
  </threadedComment>
  <threadedComment ref="B126" dT="2023-04-26T21:50:28.65" personId="{FD31B673-1041-4365-B4E7-28AB1DDDD2BD}" id="{6E785224-5486-4238-84E7-96449B3EED9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C9DFFEB7-EC23-4809-918C-FFB05377BDC0}">
    <text>(Vide Nota 2)</text>
  </threadedComment>
  <threadedComment ref="E42" dT="2023-04-05T20:07:14.86" personId="{FD31B673-1041-4365-B4E7-28AB1DDDD2BD}" id="{0243B951-05DA-4CAD-95E4-DD2F76EFB873}">
    <text>(Vide Nota 2)</text>
  </threadedComment>
  <threadedComment ref="I55" dT="2023-04-05T20:06:19.26" personId="{FD31B673-1041-4365-B4E7-28AB1DDDD2BD}" id="{558394E1-88C4-4E5E-878A-63F8F2476BDE}">
    <text>Ver Cadernos Técnicos de Logística de Vigilância e de Limpeza e Conservação.</text>
  </threadedComment>
  <threadedComment ref="B126" dT="2023-04-26T21:50:28.65" personId="{FD31B673-1041-4365-B4E7-28AB1DDDD2BD}" id="{10AA5B7A-9E9F-4B6C-91FB-38A78E808DD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4E4696EE-C3D7-478A-927C-1FCBBBEBD6B2}">
    <text>(Vide Nota 2)</text>
  </threadedComment>
  <threadedComment ref="E42" dT="2023-04-05T20:07:14.86" personId="{FD31B673-1041-4365-B4E7-28AB1DDDD2BD}" id="{CCAB9A76-B568-490B-9E37-C442ECE8EA5B}">
    <text>(Vide Nota 2)</text>
  </threadedComment>
  <threadedComment ref="I55" dT="2023-04-05T20:06:19.26" personId="{FD31B673-1041-4365-B4E7-28AB1DDDD2BD}" id="{3B739ABD-7EC6-4DFE-B3B9-4174662937C3}">
    <text>Ver Cadernos Técnicos de Logística de Vigilância e de Limpeza e Conservação.</text>
  </threadedComment>
  <threadedComment ref="B126" dT="2023-04-26T21:50:28.65" personId="{FD31B673-1041-4365-B4E7-28AB1DDDD2BD}" id="{11D72485-3B95-42A1-909E-124EED4498B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7" dT="2023-04-27T21:37:42.77" personId="{FD31B673-1041-4365-B4E7-28AB1DDDD2BD}" id="{0892F5DF-4A65-4AE0-BCD0-0BD3BE6FF816}">
    <text>FONTE: https://cargos.com.br/salario/auxiliar-de-enfermagem/
Cabe ao setor demandante confirmar esta estimativa de custo.</text>
    <extLst>
      <x:ext xmlns:xltc2="http://schemas.microsoft.com/office/spreadsheetml/2020/threadedcomments2" uri="{F7C98A9C-CBB3-438F-8F68-D28B6AF4A901}">
        <xltc2:checksum>121118613</xltc2:checksum>
        <xltc2:hyperlink startIndex="7" length="53" url="https://cargos.com.br/salario/auxiliar-de-enfermagem/"/>
      </x:ext>
    </extLst>
  </threadedComment>
  <threadedComment ref="D18" dT="2023-04-29T12:35:08.69" personId="{FD31B673-1041-4365-B4E7-28AB1DDDD2BD}" id="{74E538D6-55C3-40DF-9E81-3819D8265836}">
    <text>Custo a confirmar mediante laudo pericial.</text>
  </threadedComment>
  <threadedComment ref="C42" dT="2023-04-05T20:07:07.40" personId="{FD31B673-1041-4365-B4E7-28AB1DDDD2BD}" id="{34ABA423-13BC-4B6D-B239-782EFBAAA156}">
    <text>(Vide Nota 2)</text>
  </threadedComment>
  <threadedComment ref="E42" dT="2023-04-05T20:07:14.86" personId="{FD31B673-1041-4365-B4E7-28AB1DDDD2BD}" id="{B40D678E-1F0C-4DB4-A686-51E786E2AC88}">
    <text>(Vide Nota 2)</text>
  </threadedComment>
  <threadedComment ref="I55" dT="2023-04-05T20:06:19.26" personId="{FD31B673-1041-4365-B4E7-28AB1DDDD2BD}" id="{37AE08D1-BD90-4552-948E-0337343AAA9F}">
    <text>Ver Cadernos Técnicos de Logística de Vigilância e de Limpeza e Conservação.</text>
  </threadedComment>
  <threadedComment ref="B126" dT="2023-04-26T21:50:28.65" personId="{FD31B673-1041-4365-B4E7-28AB1DDDD2BD}" id="{6152E52D-D15A-4085-9C9B-0B1775CFD00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D7" dT="2023-04-27T21:42:37.55" personId="{FD31B673-1041-4365-B4E7-28AB1DDDD2BD}" id="{405E1257-021D-4178-B441-0421B6724180}">
    <text>FONTE: https://cargos.com.br/salario/operador-eletromecanico/
Cabe ao setor demandante confirmar esta estimativa de custo.</text>
    <extLst>
      <x:ext xmlns:xltc2="http://schemas.microsoft.com/office/spreadsheetml/2020/threadedcomments2" uri="{F7C98A9C-CBB3-438F-8F68-D28B6AF4A901}">
        <xltc2:checksum>2703081994</xltc2:checksum>
        <xltc2:hyperlink startIndex="7" length="54" url="https://cargos.com.br/salario/operador-eletromecanico/"/>
      </x:ext>
    </extLst>
  </threadedComment>
  <threadedComment ref="C42" dT="2023-04-05T20:07:07.40" personId="{FD31B673-1041-4365-B4E7-28AB1DDDD2BD}" id="{33703A3A-C34A-4C03-8B0C-96AFDDE28BB9}">
    <text>(Vide Nota 2)</text>
  </threadedComment>
  <threadedComment ref="E42" dT="2023-04-05T20:07:14.86" personId="{FD31B673-1041-4365-B4E7-28AB1DDDD2BD}" id="{26576F8C-9A01-4C1B-BBC2-8A036B39890D}">
    <text>(Vide Nota 2)</text>
  </threadedComment>
  <threadedComment ref="I55" dT="2023-04-05T20:06:19.26" personId="{FD31B673-1041-4365-B4E7-28AB1DDDD2BD}" id="{5E5C0AD1-52EA-4DB6-8CA8-59A8F4825DB6}">
    <text>Ver Cadernos Técnicos de Logística de Vigilância e de Limpeza e Conservação.</text>
  </threadedComment>
  <threadedComment ref="B126" dT="2023-04-26T21:50:28.65" personId="{FD31B673-1041-4365-B4E7-28AB1DDDD2BD}" id="{C8459293-6438-42B3-96AB-DCEA72D2ABB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D7" dT="2023-04-27T21:47:25.37" personId="{FD31B673-1041-4365-B4E7-28AB1DDDD2BD}" id="{D689E773-9F60-4907-80B6-6ADB6BBEAB40}">
    <text>FONTE: https://cargos.com.br/salario/tecnico-de-audio-radio/
Cabe ao setor demandante confirmar esta estimativa de custo.</text>
    <extLst>
      <x:ext xmlns:xltc2="http://schemas.microsoft.com/office/spreadsheetml/2020/threadedcomments2" uri="{F7C98A9C-CBB3-438F-8F68-D28B6AF4A901}">
        <xltc2:checksum>1511998825</xltc2:checksum>
        <xltc2:hyperlink startIndex="7" length="53" url="https://cargos.com.br/salario/tecnico-de-audio-radio/"/>
      </x:ext>
    </extLst>
  </threadedComment>
  <threadedComment ref="C42" dT="2023-04-05T20:07:07.40" personId="{FD31B673-1041-4365-B4E7-28AB1DDDD2BD}" id="{02EDC67B-EDF2-4C2A-BF9A-1C5AA41B7BE3}">
    <text>(Vide Nota 2)</text>
  </threadedComment>
  <threadedComment ref="E42" dT="2023-04-05T20:07:14.86" personId="{FD31B673-1041-4365-B4E7-28AB1DDDD2BD}" id="{6A66306F-11B5-4A54-981F-68469A08A873}">
    <text>(Vide Nota 2)</text>
  </threadedComment>
  <threadedComment ref="I55" dT="2023-04-05T20:06:19.26" personId="{FD31B673-1041-4365-B4E7-28AB1DDDD2BD}" id="{84166603-533D-4359-A27E-0B35A61A4020}">
    <text>Ver Cadernos Técnicos de Logística de Vigilância e de Limpeza e Conservação.</text>
  </threadedComment>
  <threadedComment ref="B126" dT="2023-04-26T21:50:28.65" personId="{FD31B673-1041-4365-B4E7-28AB1DDDD2BD}" id="{03C898B9-D53D-4646-AB4C-B2F580479CDC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D7" dT="2023-04-27T21:50:36.75" personId="{FD31B673-1041-4365-B4E7-28AB1DDDD2BD}" id="{76B1F7CA-C3AD-4BDB-8890-BBCB7F5E8D9B}">
    <text>FONTE: https://cargos.com.br/salario/assistente-de-laboratorio-industrial/
Cabe ao setor demandante confirmar esta estimativa de custo.</text>
    <extLst>
      <x:ext xmlns:xltc2="http://schemas.microsoft.com/office/spreadsheetml/2020/threadedcomments2" uri="{F7C98A9C-CBB3-438F-8F68-D28B6AF4A901}">
        <xltc2:checksum>1043249396</xltc2:checksum>
        <xltc2:hyperlink startIndex="7" length="67" url="https://cargos.com.br/salario/assistente-de-laboratorio-industrial/"/>
      </x:ext>
    </extLst>
  </threadedComment>
  <threadedComment ref="D18" dT="2023-04-28T20:23:59.38" personId="{FD31B673-1041-4365-B4E7-28AB1DDDD2BD}" id="{EA18C755-8BFB-4A8B-9D81-71884EC49FB4}">
    <text>Custo a confirmar mediante laudo pericial.</text>
  </threadedComment>
  <threadedComment ref="C42" dT="2023-04-05T20:07:07.40" personId="{FD31B673-1041-4365-B4E7-28AB1DDDD2BD}" id="{ABB87F52-E009-4DB5-AE98-55DE20E7900F}">
    <text>(Vide Nota 2)</text>
  </threadedComment>
  <threadedComment ref="E42" dT="2023-04-05T20:07:14.86" personId="{FD31B673-1041-4365-B4E7-28AB1DDDD2BD}" id="{3A3B8FC0-E5EA-40D6-A59D-6AD6C679362B}">
    <text>(Vide Nota 2)</text>
  </threadedComment>
  <threadedComment ref="I55" dT="2023-04-05T20:06:19.26" personId="{FD31B673-1041-4365-B4E7-28AB1DDDD2BD}" id="{478BA500-785D-4E94-8813-981B07606642}">
    <text>Ver Cadernos Técnicos de Logística de Vigilância e de Limpeza e Conservação.</text>
  </threadedComment>
  <threadedComment ref="B126" dT="2023-04-26T21:50:28.65" personId="{FD31B673-1041-4365-B4E7-28AB1DDDD2BD}" id="{C3AC5507-D575-4E42-8C63-27041B023F3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D7" dT="2023-04-27T21:52:33.51" personId="{FD31B673-1041-4365-B4E7-28AB1DDDD2BD}" id="{C38439FB-CBD1-4C49-9333-80D580F4E694}">
    <text>FONTE: https://cargos.com.br/salario/operador-de-caldeira/
Cabe ao setor demandante confirmar esta estimativa de custo.</text>
    <extLst>
      <x:ext xmlns:xltc2="http://schemas.microsoft.com/office/spreadsheetml/2020/threadedcomments2" uri="{F7C98A9C-CBB3-438F-8F68-D28B6AF4A901}">
        <xltc2:checksum>2518584875</xltc2:checksum>
        <xltc2:hyperlink startIndex="7" length="51" url="https://cargos.com.br/salario/operador-de-caldeira/"/>
      </x:ext>
    </extLst>
  </threadedComment>
  <threadedComment ref="D18" dT="2023-04-29T12:14:49.61" personId="{FD31B673-1041-4365-B4E7-28AB1DDDD2BD}" id="{7F10BB1A-BCA6-4C85-92CA-806D37B58CFB}">
    <text>Custo a confirmar mediante laudo pericial.</text>
  </threadedComment>
  <threadedComment ref="C42" dT="2023-04-05T20:07:07.40" personId="{FD31B673-1041-4365-B4E7-28AB1DDDD2BD}" id="{7C78C1A1-1794-4D6D-AD05-2202D170A438}">
    <text>(Vide Nota 2)</text>
  </threadedComment>
  <threadedComment ref="E42" dT="2023-04-05T20:07:14.86" personId="{FD31B673-1041-4365-B4E7-28AB1DDDD2BD}" id="{D3C56E4C-3B8A-4198-AE59-BCB216A01E32}">
    <text>(Vide Nota 2)</text>
  </threadedComment>
  <threadedComment ref="I55" dT="2023-04-05T20:06:19.26" personId="{FD31B673-1041-4365-B4E7-28AB1DDDD2BD}" id="{B99C7752-D257-461A-83A4-C5C8A79766D1}">
    <text>Ver Cadernos Técnicos de Logística de Vigilância e de Limpeza e Conservação.</text>
  </threadedComment>
  <threadedComment ref="B126" dT="2023-04-26T21:50:28.65" personId="{FD31B673-1041-4365-B4E7-28AB1DDDD2BD}" id="{3B0F54AD-3883-4761-AA26-E3EDF2D2210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D7" dT="2023-04-27T21:56:20.22" personId="{FD31B673-1041-4365-B4E7-28AB1DDDD2BD}" id="{B14F3AED-3713-4ACA-8DA1-E26C113F8C72}">
    <text>FONTE: https://cargos.com.br/salario/operador-de-maquinas-de-fabricacao-de-doces/
Cabe ao setor demandante confirmar esta estimativa de custo.</text>
    <extLst>
      <x:ext xmlns:xltc2="http://schemas.microsoft.com/office/spreadsheetml/2020/threadedcomments2" uri="{F7C98A9C-CBB3-438F-8F68-D28B6AF4A901}">
        <xltc2:checksum>4213054766</xltc2:checksum>
        <xltc2:hyperlink startIndex="7" length="74" url="https://cargos.com.br/salario/operador-de-maquinas-de-fabricacao-de-doces/"/>
      </x:ext>
    </extLst>
  </threadedComment>
  <threadedComment ref="C42" dT="2023-04-05T20:07:07.40" personId="{FD31B673-1041-4365-B4E7-28AB1DDDD2BD}" id="{F907A7FB-CC4D-4B9C-AD33-05D7E34E90B9}">
    <text>(Vide Nota 2)</text>
  </threadedComment>
  <threadedComment ref="E42" dT="2023-04-05T20:07:14.86" personId="{FD31B673-1041-4365-B4E7-28AB1DDDD2BD}" id="{B7E10B02-E596-41C8-AE02-183884D6FBC8}">
    <text>(Vide Nota 2)</text>
  </threadedComment>
  <threadedComment ref="I55" dT="2023-04-05T20:06:19.26" personId="{FD31B673-1041-4365-B4E7-28AB1DDDD2BD}" id="{2AAB6D3B-1D0E-4371-9FCC-C00FE7BE5EEA}">
    <text>Ver Cadernos Técnicos de Logística de Vigilância e de Limpeza e Conservação.</text>
  </threadedComment>
  <threadedComment ref="B126" dT="2023-04-26T21:50:28.65" personId="{FD31B673-1041-4365-B4E7-28AB1DDDD2BD}" id="{E998B89F-2D53-4D7E-87B4-DFA0BBD24B1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6.xml><?xml version="1.0" encoding="utf-8"?>
<ThreadedComments xmlns="http://schemas.microsoft.com/office/spreadsheetml/2018/threadedcomments" xmlns:x="http://schemas.openxmlformats.org/spreadsheetml/2006/main">
  <threadedComment ref="D7" dT="2023-04-27T21:57:55.35" personId="{FD31B673-1041-4365-B4E7-28AB1DDDD2BD}" id="{3B37D5A6-C200-424F-905E-3EF019608532}">
    <text>FONTE: https://cargos.com.br/salario/tecnico-de-alimentos/
Cabe ao setor demandante confirmar esta estimativa de custo.</text>
    <extLst>
      <x:ext xmlns:xltc2="http://schemas.microsoft.com/office/spreadsheetml/2020/threadedcomments2" uri="{F7C98A9C-CBB3-438F-8F68-D28B6AF4A901}">
        <xltc2:checksum>3992431793</xltc2:checksum>
        <xltc2:hyperlink startIndex="7" length="51" url="https://cargos.com.br/salario/tecnico-de-alimentos/"/>
      </x:ext>
    </extLst>
  </threadedComment>
  <threadedComment ref="C42" dT="2023-04-05T20:07:07.40" personId="{FD31B673-1041-4365-B4E7-28AB1DDDD2BD}" id="{5805BECB-6A1A-4D0A-801A-65D88354B1A1}">
    <text>(Vide Nota 2)</text>
  </threadedComment>
  <threadedComment ref="E42" dT="2023-04-05T20:07:14.86" personId="{FD31B673-1041-4365-B4E7-28AB1DDDD2BD}" id="{7ECA9B64-5735-4713-93E3-20A7640EE376}">
    <text>(Vide Nota 2)</text>
  </threadedComment>
  <threadedComment ref="I55" dT="2023-04-05T20:06:19.26" personId="{FD31B673-1041-4365-B4E7-28AB1DDDD2BD}" id="{86D126F3-677A-4AAE-AFA2-FCACAAF40540}">
    <text>Ver Cadernos Técnicos de Logística de Vigilância e de Limpeza e Conservação.</text>
  </threadedComment>
  <threadedComment ref="B126" dT="2023-04-26T21:50:28.65" personId="{FD31B673-1041-4365-B4E7-28AB1DDDD2BD}" id="{75D22B09-2B95-4BDB-A435-502408474E31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7.xml><?xml version="1.0" encoding="utf-8"?>
<ThreadedComments xmlns="http://schemas.microsoft.com/office/spreadsheetml/2018/threadedcomments" xmlns:x="http://schemas.openxmlformats.org/spreadsheetml/2006/main">
  <threadedComment ref="D7" dT="2023-04-27T22:01:00.63" personId="{FD31B673-1041-4365-B4E7-28AB1DDDD2BD}" id="{2EE14C23-9CD3-4F30-95C9-58950E041BC5}">
    <text>FONTE: https://cargos.com.br/salario/tecnico-de-apoio-em-pesquisa-e-desenvolvimento-agropecuario-florestal/
Cabe ao setor demandante confirmar esta estimativa de custo.</text>
    <extLst>
      <x:ext xmlns:xltc2="http://schemas.microsoft.com/office/spreadsheetml/2020/threadedcomments2" uri="{F7C98A9C-CBB3-438F-8F68-D28B6AF4A901}">
        <xltc2:checksum>2174884599</xltc2:checksum>
        <xltc2:hyperlink startIndex="7" length="100" url="https://cargos.com.br/salario/tecnico-de-apoio-em-pesquisa-e-desenvolvimento-agropecuario-florestal/"/>
      </x:ext>
    </extLst>
  </threadedComment>
  <threadedComment ref="C42" dT="2023-04-05T20:07:07.40" personId="{FD31B673-1041-4365-B4E7-28AB1DDDD2BD}" id="{7B093DB9-AC95-4705-B1DC-8688536B5B2D}">
    <text>(Vide Nota 2)</text>
  </threadedComment>
  <threadedComment ref="E42" dT="2023-04-05T20:07:14.86" personId="{FD31B673-1041-4365-B4E7-28AB1DDDD2BD}" id="{0224152B-8E49-425E-842A-8523A359BF62}">
    <text>(Vide Nota 2)</text>
  </threadedComment>
  <threadedComment ref="I55" dT="2023-04-05T20:06:19.26" personId="{FD31B673-1041-4365-B4E7-28AB1DDDD2BD}" id="{9A28F50D-7F92-496E-9F6E-DEAA035F22BF}">
    <text>Ver Cadernos Técnicos de Logística de Vigilância e de Limpeza e Conservação.</text>
  </threadedComment>
  <threadedComment ref="B126" dT="2023-04-26T21:50:28.65" personId="{FD31B673-1041-4365-B4E7-28AB1DDDD2BD}" id="{56D84888-F74D-4198-BA2D-9EF228F76A10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8.xml><?xml version="1.0" encoding="utf-8"?>
<ThreadedComments xmlns="http://schemas.microsoft.com/office/spreadsheetml/2018/threadedcomments" xmlns:x="http://schemas.openxmlformats.org/spreadsheetml/2006/main">
  <threadedComment ref="D7" dT="2023-04-27T22:02:37.14" personId="{FD31B673-1041-4365-B4E7-28AB1DDDD2BD}" id="{E5F18A73-F8BA-499A-8993-125FF5A7D943}">
    <text>FONTE: https://cargos.com.br/salario/taxidermista/
Cabe ao setor demandante confirmar esta estimativa de custo.</text>
    <extLst>
      <x:ext xmlns:xltc2="http://schemas.microsoft.com/office/spreadsheetml/2020/threadedcomments2" uri="{F7C98A9C-CBB3-438F-8F68-D28B6AF4A901}">
        <xltc2:checksum>2916895707</xltc2:checksum>
        <xltc2:hyperlink startIndex="7" length="43" url="https://cargos.com.br/salario/taxidermista/"/>
      </x:ext>
    </extLst>
  </threadedComment>
  <threadedComment ref="D18" dT="2023-04-29T12:15:14.32" personId="{FD31B673-1041-4365-B4E7-28AB1DDDD2BD}" id="{71BA7411-A36A-4422-AF29-ED5CBCC179C6}">
    <text>Custo a confirmar mediante laudo pericial.</text>
  </threadedComment>
  <threadedComment ref="C42" dT="2023-04-05T20:07:07.40" personId="{FD31B673-1041-4365-B4E7-28AB1DDDD2BD}" id="{11F8D83F-D682-49D7-B011-57E8E0BD8B0C}">
    <text>(Vide Nota 2)</text>
  </threadedComment>
  <threadedComment ref="E42" dT="2023-04-05T20:07:14.86" personId="{FD31B673-1041-4365-B4E7-28AB1DDDD2BD}" id="{335DDB56-F471-4F62-8772-F04E46ED97FD}">
    <text>(Vide Nota 2)</text>
  </threadedComment>
  <threadedComment ref="I55" dT="2023-04-05T20:06:19.26" personId="{FD31B673-1041-4365-B4E7-28AB1DDDD2BD}" id="{7A94EF37-941B-4082-9323-984DACE9D753}">
    <text>Ver Cadernos Técnicos de Logística de Vigilância e de Limpeza e Conservação.</text>
  </threadedComment>
  <threadedComment ref="B126" dT="2023-04-26T21:50:28.65" personId="{FD31B673-1041-4365-B4E7-28AB1DDDD2BD}" id="{177EBD73-5D0E-4875-A2FF-4186161ADA7C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29.xml><?xml version="1.0" encoding="utf-8"?>
<ThreadedComments xmlns="http://schemas.microsoft.com/office/spreadsheetml/2018/threadedcomments" xmlns:x="http://schemas.openxmlformats.org/spreadsheetml/2006/main">
  <threadedComment ref="D7" dT="2023-04-27T22:05:02.75" personId="{FD31B673-1041-4365-B4E7-28AB1DDDD2BD}" id="{CD39C219-3711-49CE-9BE4-2C3B21A34944}">
    <text>FONTE: https://cargos.com.br/salario/embalsamador/
Cabe ao setor demandante confirmar esta estimativa de custo.</text>
    <extLst>
      <x:ext xmlns:xltc2="http://schemas.microsoft.com/office/spreadsheetml/2020/threadedcomments2" uri="{F7C98A9C-CBB3-438F-8F68-D28B6AF4A901}">
        <xltc2:checksum>1296259368</xltc2:checksum>
        <xltc2:hyperlink startIndex="7" length="43" url="https://cargos.com.br/salario/embalsamador/"/>
      </x:ext>
    </extLst>
  </threadedComment>
  <threadedComment ref="D18" dT="2023-04-29T12:15:37.59" personId="{FD31B673-1041-4365-B4E7-28AB1DDDD2BD}" id="{5FEEEB00-AF3F-4F18-B843-EC560135975D}">
    <text>Custo a confirmar mediante laudo pericial.</text>
  </threadedComment>
  <threadedComment ref="C42" dT="2023-04-05T20:07:07.40" personId="{FD31B673-1041-4365-B4E7-28AB1DDDD2BD}" id="{93B13F4D-9B50-489B-8F71-AFCFB6108665}">
    <text>(Vide Nota 2)</text>
  </threadedComment>
  <threadedComment ref="E42" dT="2023-04-05T20:07:14.86" personId="{FD31B673-1041-4365-B4E7-28AB1DDDD2BD}" id="{48E06586-D589-40AB-9EE6-98F884C5E146}">
    <text>(Vide Nota 2)</text>
  </threadedComment>
  <threadedComment ref="I55" dT="2023-04-05T20:06:19.26" personId="{FD31B673-1041-4365-B4E7-28AB1DDDD2BD}" id="{F1EE70A4-E7FB-4CD0-92E8-47637C874B33}">
    <text>Ver Cadernos Técnicos de Logística de Vigilância e de Limpeza e Conservação.</text>
  </threadedComment>
  <threadedComment ref="B126" dT="2023-04-26T21:50:28.65" personId="{FD31B673-1041-4365-B4E7-28AB1DDDD2BD}" id="{A7423C13-3ECD-4866-A654-89A84D203CE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18" dT="2023-04-29T12:12:58.94" personId="{FD31B673-1041-4365-B4E7-28AB1DDDD2BD}" id="{C4D66CDF-471E-488B-886D-5E89D1DEFEE3}">
    <text>Custo a confirmar mediante laudo pericial.</text>
  </threadedComment>
  <threadedComment ref="C42" dT="2023-04-05T20:07:07.40" personId="{FD31B673-1041-4365-B4E7-28AB1DDDD2BD}" id="{9D6DFA3D-F13C-4092-8FE7-A3DBC471E4F4}">
    <text>(Vide Nota 2)</text>
  </threadedComment>
  <threadedComment ref="E42" dT="2023-04-05T20:07:14.86" personId="{FD31B673-1041-4365-B4E7-28AB1DDDD2BD}" id="{85E04E81-F1C4-4725-9AAE-5DD719B4E596}">
    <text>(Vide Nota 2)</text>
  </threadedComment>
  <threadedComment ref="I55" dT="2023-04-05T20:06:19.26" personId="{FD31B673-1041-4365-B4E7-28AB1DDDD2BD}" id="{4BBE6B1F-4901-4759-9C22-4A9EDE2F4238}">
    <text>Ver Cadernos Técnicos de Logística de Vigilância e de Limpeza e Conservação.</text>
  </threadedComment>
  <threadedComment ref="B126" dT="2023-04-26T21:50:28.65" personId="{FD31B673-1041-4365-B4E7-28AB1DDDD2BD}" id="{AC16225B-B683-4E17-967B-04F0C589BD2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0.xml><?xml version="1.0" encoding="utf-8"?>
<ThreadedComments xmlns="http://schemas.microsoft.com/office/spreadsheetml/2018/threadedcomments" xmlns:x="http://schemas.openxmlformats.org/spreadsheetml/2006/main">
  <threadedComment ref="D7" dT="2023-04-27T22:08:09.22" personId="{FD31B673-1041-4365-B4E7-28AB1DDDD2BD}" id="{CB40B51E-6D13-4E53-8050-59C2615D97C8}">
    <text>FONTE: https://cargos.com.br/salario/tecnico-agricola/
Cabe ao setor demandante confirmar esta estimativa de custo.</text>
    <extLst>
      <x:ext xmlns:xltc2="http://schemas.microsoft.com/office/spreadsheetml/2020/threadedcomments2" uri="{F7C98A9C-CBB3-438F-8F68-D28B6AF4A901}">
        <xltc2:checksum>2278026925</xltc2:checksum>
        <xltc2:hyperlink startIndex="7" length="47" url="https://cargos.com.br/salario/tecnico-agricola/"/>
      </x:ext>
    </extLst>
  </threadedComment>
  <threadedComment ref="C42" dT="2023-04-05T20:07:07.40" personId="{FD31B673-1041-4365-B4E7-28AB1DDDD2BD}" id="{416AB824-F6FC-4B4C-9A72-FCE09DD28E7D}">
    <text>(Vide Nota 2)</text>
  </threadedComment>
  <threadedComment ref="E42" dT="2023-04-05T20:07:14.86" personId="{FD31B673-1041-4365-B4E7-28AB1DDDD2BD}" id="{F33EDA60-D194-472A-A9AC-C4467C681B7E}">
    <text>(Vide Nota 2)</text>
  </threadedComment>
  <threadedComment ref="I55" dT="2023-04-05T20:06:19.26" personId="{FD31B673-1041-4365-B4E7-28AB1DDDD2BD}" id="{E3186EF6-86F3-4248-96E1-0492AF89B3A1}">
    <text>Ver Cadernos Técnicos de Logística de Vigilância e de Limpeza e Conservação.</text>
  </threadedComment>
  <threadedComment ref="B126" dT="2023-04-26T21:50:28.65" personId="{FD31B673-1041-4365-B4E7-28AB1DDDD2BD}" id="{55A8E199-2A49-4164-B70C-57A932D6EF4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1.xml><?xml version="1.0" encoding="utf-8"?>
<ThreadedComments xmlns="http://schemas.microsoft.com/office/spreadsheetml/2018/threadedcomments" xmlns:x="http://schemas.openxmlformats.org/spreadsheetml/2006/main">
  <threadedComment ref="D7" dT="2023-04-27T22:09:23.04" personId="{FD31B673-1041-4365-B4E7-28AB1DDDD2BD}" id="{B3664277-80DB-4157-934D-D7C934EAEF4B}">
    <text>FONTE: https://cargos.com.br/salario/jornalista/
Cabe ao setor demandante confirmar esta estimativa de custo.</text>
    <extLst>
      <x:ext xmlns:xltc2="http://schemas.microsoft.com/office/spreadsheetml/2020/threadedcomments2" uri="{F7C98A9C-CBB3-438F-8F68-D28B6AF4A901}">
        <xltc2:checksum>2726960698</xltc2:checksum>
        <xltc2:hyperlink startIndex="7" length="41" url="https://cargos.com.br/salario/jornalista/"/>
      </x:ext>
    </extLst>
  </threadedComment>
  <threadedComment ref="C42" dT="2023-04-05T20:07:07.40" personId="{FD31B673-1041-4365-B4E7-28AB1DDDD2BD}" id="{99508806-4C48-404F-8F85-6A201D8F9BF5}">
    <text>(Vide Nota 2)</text>
  </threadedComment>
  <threadedComment ref="E42" dT="2023-04-05T20:07:14.86" personId="{FD31B673-1041-4365-B4E7-28AB1DDDD2BD}" id="{8784BE80-733B-4EEF-B8D2-E53C26E08963}">
    <text>(Vide Nota 2)</text>
  </threadedComment>
  <threadedComment ref="I55" dT="2023-04-05T20:06:19.26" personId="{FD31B673-1041-4365-B4E7-28AB1DDDD2BD}" id="{FE454081-A303-4405-B1D4-5A9AD4E45326}">
    <text>Ver Cadernos Técnicos de Logística de Vigilância e de Limpeza e Conservação.</text>
  </threadedComment>
  <threadedComment ref="B126" dT="2023-04-26T21:50:28.65" personId="{FD31B673-1041-4365-B4E7-28AB1DDDD2BD}" id="{D81C3735-BBE7-4F9F-8A64-8B928AE2D715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2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9C4F81F0-2CCF-4B34-9A10-FE4EC469C86E}">
    <text>(Vide Nota 2)</text>
  </threadedComment>
  <threadedComment ref="E42" dT="2023-04-05T20:07:14.86" personId="{FD31B673-1041-4365-B4E7-28AB1DDDD2BD}" id="{42452C3E-91D8-455B-919D-A7D32DFA0733}">
    <text>(Vide Nota 2)</text>
  </threadedComment>
  <threadedComment ref="I55" dT="2023-04-05T20:06:19.26" personId="{FD31B673-1041-4365-B4E7-28AB1DDDD2BD}" id="{33A5381A-5573-4CDD-9DF9-829AC471028D}">
    <text>Ver Cadernos Técnicos de Logística de Vigilância e de Limpeza e Conservação.</text>
  </threadedComment>
  <threadedComment ref="B126" dT="2023-04-26T21:50:28.65" personId="{FD31B673-1041-4365-B4E7-28AB1DDDD2BD}" id="{3AE14ADC-4838-42D8-ACD7-015EDB3525D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3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4AF74AAD-3E56-494C-AF6B-D15C29EF5A51}">
    <text>(Vide Nota 2)</text>
  </threadedComment>
  <threadedComment ref="E42" dT="2023-04-05T20:07:14.86" personId="{FD31B673-1041-4365-B4E7-28AB1DDDD2BD}" id="{956A1E8B-FF51-437A-AA7A-6796CE6CC551}">
    <text>(Vide Nota 2)</text>
  </threadedComment>
  <threadedComment ref="I55" dT="2023-04-05T20:06:19.26" personId="{FD31B673-1041-4365-B4E7-28AB1DDDD2BD}" id="{EA28F297-5F29-4C5B-BDA7-EB9CF6A169F0}">
    <text>Ver Cadernos Técnicos de Logística de Vigilância e de Limpeza e Conservação.</text>
  </threadedComment>
  <threadedComment ref="B126" dT="2023-04-26T21:50:28.65" personId="{FD31B673-1041-4365-B4E7-28AB1DDDD2BD}" id="{8901EFC8-BF1F-40EE-8C89-80AC2BAFFB51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4.xml><?xml version="1.0" encoding="utf-8"?>
<ThreadedComments xmlns="http://schemas.microsoft.com/office/spreadsheetml/2018/threadedcomments" xmlns:x="http://schemas.openxmlformats.org/spreadsheetml/2006/main">
  <threadedComment ref="D18" dT="2023-04-29T12:16:20.13" personId="{FD31B673-1041-4365-B4E7-28AB1DDDD2BD}" id="{0E8DFA31-620A-45C0-BE71-DE6E4C168AA1}">
    <text>Custo a confirmar mediante laudo pericial.</text>
  </threadedComment>
  <threadedComment ref="C42" dT="2023-04-05T20:07:07.40" personId="{FD31B673-1041-4365-B4E7-28AB1DDDD2BD}" id="{76C1A36F-6708-4342-8A8E-2238DC6A8567}">
    <text>(Vide Nota 2)</text>
  </threadedComment>
  <threadedComment ref="E42" dT="2023-04-05T20:07:14.86" personId="{FD31B673-1041-4365-B4E7-28AB1DDDD2BD}" id="{D462CE87-26E5-41B2-9609-3A5E9E8CE3C6}">
    <text>(Vide Nota 2)</text>
  </threadedComment>
  <threadedComment ref="I55" dT="2023-04-05T20:06:19.26" personId="{FD31B673-1041-4365-B4E7-28AB1DDDD2BD}" id="{A27A656D-C992-46B3-A6FB-6ECE9D209F67}">
    <text>Ver Cadernos Técnicos de Logística de Vigilância e de Limpeza e Conservação.</text>
  </threadedComment>
  <threadedComment ref="B126" dT="2023-04-26T21:50:28.65" personId="{FD31B673-1041-4365-B4E7-28AB1DDDD2BD}" id="{D1968908-2D79-4D91-8836-EC79DB20427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5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FF12E48A-FDD6-4873-A675-4C6A2A3B286B}">
    <text>(Vide Nota 2)</text>
  </threadedComment>
  <threadedComment ref="E42" dT="2023-04-05T20:07:14.86" personId="{FD31B673-1041-4365-B4E7-28AB1DDDD2BD}" id="{C9A447D4-C3D2-4793-B33C-0EDB20289F40}">
    <text>(Vide Nota 2)</text>
  </threadedComment>
  <threadedComment ref="I55" dT="2023-04-05T20:06:19.26" personId="{FD31B673-1041-4365-B4E7-28AB1DDDD2BD}" id="{857404ED-77B1-4498-96EE-2ACB2DB816C8}">
    <text>Ver Cadernos Técnicos de Logística de Vigilância e de Limpeza e Conservação.</text>
  </threadedComment>
  <threadedComment ref="B126" dT="2023-04-26T21:50:28.65" personId="{FD31B673-1041-4365-B4E7-28AB1DDDD2BD}" id="{147906F4-4291-45B0-8628-1ED9E939082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6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D03908E7-0ED2-4718-91AA-DA0467463183}">
    <text>(Vide Nota 2)</text>
  </threadedComment>
  <threadedComment ref="E42" dT="2023-04-05T20:07:14.86" personId="{FD31B673-1041-4365-B4E7-28AB1DDDD2BD}" id="{438F6375-B57C-4C49-AF99-E036267663D4}">
    <text>(Vide Nota 2)</text>
  </threadedComment>
  <threadedComment ref="I55" dT="2023-04-05T20:06:19.26" personId="{FD31B673-1041-4365-B4E7-28AB1DDDD2BD}" id="{41C933D6-D613-4BCD-9A50-6C25D7778B1B}">
    <text>Ver Cadernos Técnicos de Logística de Vigilância e de Limpeza e Conservação.</text>
  </threadedComment>
  <threadedComment ref="B126" dT="2023-04-26T21:50:28.65" personId="{FD31B673-1041-4365-B4E7-28AB1DDDD2BD}" id="{0E065D02-2DA4-4219-8D42-656F96C1777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7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9C634032-2D5B-406B-8E1A-DD6541858078}">
    <text>(Vide Nota 2)</text>
  </threadedComment>
  <threadedComment ref="E42" dT="2023-04-05T20:07:14.86" personId="{FD31B673-1041-4365-B4E7-28AB1DDDD2BD}" id="{AF0A8C9E-EC00-4FF4-94E0-79976F1AB5DD}">
    <text>(Vide Nota 2)</text>
  </threadedComment>
  <threadedComment ref="I55" dT="2023-04-05T20:06:19.26" personId="{FD31B673-1041-4365-B4E7-28AB1DDDD2BD}" id="{7947DE45-34F5-4CE5-8901-82C852553217}">
    <text>Ver Cadernos Técnicos de Logística de Vigilância e de Limpeza e Conservação.</text>
  </threadedComment>
  <threadedComment ref="B126" dT="2023-04-26T21:50:28.65" personId="{FD31B673-1041-4365-B4E7-28AB1DDDD2BD}" id="{B11BEDF8-7FB8-48BB-80A2-616A7CB3A8A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8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3B04208D-B487-4E8B-9C2B-AEAE8CABD241}">
    <text>(Vide Nota 2)</text>
  </threadedComment>
  <threadedComment ref="E42" dT="2023-04-05T20:07:14.86" personId="{FD31B673-1041-4365-B4E7-28AB1DDDD2BD}" id="{D5CA7C73-ADC7-458A-9E11-31040414D41A}">
    <text>(Vide Nota 2)</text>
  </threadedComment>
  <threadedComment ref="I55" dT="2023-04-05T20:06:19.26" personId="{FD31B673-1041-4365-B4E7-28AB1DDDD2BD}" id="{5913B58E-CEF3-4ECE-A2A0-6DC51734CC63}">
    <text>Ver Cadernos Técnicos de Logística de Vigilância e de Limpeza e Conservação.</text>
  </threadedComment>
  <threadedComment ref="B126" dT="2023-04-26T21:50:28.65" personId="{FD31B673-1041-4365-B4E7-28AB1DDDD2BD}" id="{3EFE96CF-1A54-4176-886B-8ADB96A313D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39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28D352FF-CA05-405E-8253-FE424DDB6BAF}">
    <text>(Vide Nota 2)</text>
  </threadedComment>
  <threadedComment ref="E42" dT="2023-04-05T20:07:14.86" personId="{FD31B673-1041-4365-B4E7-28AB1DDDD2BD}" id="{E5A1A2EF-1A2D-42C4-A2BD-393CCF07D9CD}">
    <text>(Vide Nota 2)</text>
  </threadedComment>
  <threadedComment ref="I55" dT="2023-04-05T20:06:19.26" personId="{FD31B673-1041-4365-B4E7-28AB1DDDD2BD}" id="{FAF00F51-8C9B-4315-9E88-B9BF01DC5DB5}">
    <text>Ver Cadernos Técnicos de Logística de Vigilância e de Limpeza e Conservação.</text>
  </threadedComment>
  <threadedComment ref="B126" dT="2023-04-26T21:50:28.65" personId="{FD31B673-1041-4365-B4E7-28AB1DDDD2BD}" id="{B2A0AFDB-B54E-4296-B823-A903956B101D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3944132C-A5A7-49F0-A634-12177B2A8986}">
    <text>(Vide Nota 2)</text>
  </threadedComment>
  <threadedComment ref="E42" dT="2023-04-05T20:07:14.86" personId="{FD31B673-1041-4365-B4E7-28AB1DDDD2BD}" id="{650B93D7-BC1B-47E7-8E0F-609E7B5087DD}">
    <text>(Vide Nota 2)</text>
  </threadedComment>
  <threadedComment ref="I55" dT="2023-04-05T20:06:19.26" personId="{FD31B673-1041-4365-B4E7-28AB1DDDD2BD}" id="{4AB41C62-8E69-442F-9228-D8A186DBCC6D}">
    <text>Ver Cadernos Técnicos de Logística de Vigilância e de Limpeza e Conservação.</text>
  </threadedComment>
  <threadedComment ref="B126" dT="2023-04-26T21:50:28.65" personId="{FD31B673-1041-4365-B4E7-28AB1DDDD2BD}" id="{0DB56824-28CC-4BB4-A9A3-D86E144A8D67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0.xml><?xml version="1.0" encoding="utf-8"?>
<ThreadedComments xmlns="http://schemas.microsoft.com/office/spreadsheetml/2018/threadedcomments" xmlns:x="http://schemas.openxmlformats.org/spreadsheetml/2006/main">
  <threadedComment ref="D7" dT="2023-04-27T20:51:51.36" personId="{FD31B673-1041-4365-B4E7-28AB1DDDD2BD}" id="{5188F006-B040-43C5-B28A-A0084ECB2669}">
    <text>FONTE: https://cargos.com.br/salario/trabalhador-bracal-na-agropecuaria-exclusive-conta-propria/
Cabe ao setor demandante confirmar esta estimativa de custo.</text>
    <extLst>
      <x:ext xmlns:xltc2="http://schemas.microsoft.com/office/spreadsheetml/2020/threadedcomments2" uri="{F7C98A9C-CBB3-438F-8F68-D28B6AF4A901}">
        <xltc2:checksum>2812045986</xltc2:checksum>
        <xltc2:hyperlink startIndex="7" length="89" url="https://cargos.com.br/salario/trabalhador-bracal-na-agropecuaria-exclusive-conta-propria/"/>
      </x:ext>
    </extLst>
  </threadedComment>
  <threadedComment ref="D18" dT="2023-04-29T12:16:49.97" personId="{FD31B673-1041-4365-B4E7-28AB1DDDD2BD}" id="{6AAF1B33-4A2B-46F9-9184-098971B08CCC}">
    <text>Custo a confirmar mediante laudo pericial.</text>
  </threadedComment>
  <threadedComment ref="C42" dT="2023-04-05T20:07:07.40" personId="{FD31B673-1041-4365-B4E7-28AB1DDDD2BD}" id="{1C53F41B-6543-459F-AF12-01BEA93E637F}">
    <text>(Vide Nota 2)</text>
  </threadedComment>
  <threadedComment ref="E42" dT="2023-04-05T20:07:14.86" personId="{FD31B673-1041-4365-B4E7-28AB1DDDD2BD}" id="{6DCBA5A0-D89B-4E4D-8678-B36D3D1CCE11}">
    <text>(Vide Nota 2)</text>
  </threadedComment>
  <threadedComment ref="I55" dT="2023-04-05T20:06:19.26" personId="{FD31B673-1041-4365-B4E7-28AB1DDDD2BD}" id="{7B368034-159B-4F60-BAC8-37C70CC86624}">
    <text>Ver Cadernos Técnicos de Logística de Vigilância e de Limpeza e Conservação.</text>
  </threadedComment>
  <threadedComment ref="B126" dT="2023-04-26T21:50:28.65" personId="{FD31B673-1041-4365-B4E7-28AB1DDDD2BD}" id="{C117B11C-6B3E-4620-A087-C4856EA34A11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1.xml><?xml version="1.0" encoding="utf-8"?>
<ThreadedComments xmlns="http://schemas.microsoft.com/office/spreadsheetml/2018/threadedcomments" xmlns:x="http://schemas.openxmlformats.org/spreadsheetml/2006/main">
  <threadedComment ref="D7" dT="2023-04-27T21:04:53.89" personId="{FD31B673-1041-4365-B4E7-28AB1DDDD2BD}" id="{91830264-6702-4DAD-A10F-E1126551A46C}">
    <text>FONTE: https://cargos.com.br/salario/eletricista-de-manutencao-em-geral/
Cabe ao setor demandante confirmar esta estimativa de custo.</text>
    <extLst>
      <x:ext xmlns:xltc2="http://schemas.microsoft.com/office/spreadsheetml/2020/threadedcomments2" uri="{F7C98A9C-CBB3-438F-8F68-D28B6AF4A901}">
        <xltc2:checksum>4190543998</xltc2:checksum>
        <xltc2:hyperlink startIndex="7" length="65" url="https://cargos.com.br/salario/eletricista-de-manutencao-em-geral/"/>
      </x:ext>
    </extLst>
  </threadedComment>
  <threadedComment ref="C42" dT="2023-04-05T20:07:07.40" personId="{FD31B673-1041-4365-B4E7-28AB1DDDD2BD}" id="{443954A3-7E44-4739-A446-76C3E2C6EAD2}">
    <text>(Vide Nota 2)</text>
  </threadedComment>
  <threadedComment ref="E42" dT="2023-04-05T20:07:14.86" personId="{FD31B673-1041-4365-B4E7-28AB1DDDD2BD}" id="{FB7CF449-F399-4A23-9202-39D52D37020D}">
    <text>(Vide Nota 2)</text>
  </threadedComment>
  <threadedComment ref="I55" dT="2023-04-05T20:06:19.26" personId="{FD31B673-1041-4365-B4E7-28AB1DDDD2BD}" id="{AD5E3476-EDE8-4639-BD54-004C4C00A8F1}">
    <text>Ver Cadernos Técnicos de Logística de Vigilância e de Limpeza e Conservação.</text>
  </threadedComment>
  <threadedComment ref="B126" dT="2023-04-26T21:50:28.65" personId="{FD31B673-1041-4365-B4E7-28AB1DDDD2BD}" id="{190B496C-3C2E-4ED7-81BE-A1EC87FB42F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2.xml><?xml version="1.0" encoding="utf-8"?>
<ThreadedComments xmlns="http://schemas.microsoft.com/office/spreadsheetml/2018/threadedcomments" xmlns:x="http://schemas.openxmlformats.org/spreadsheetml/2006/main">
  <threadedComment ref="D7" dT="2023-04-27T21:11:38.49" personId="{FD31B673-1041-4365-B4E7-28AB1DDDD2BD}" id="{70F12708-28D7-421E-A531-001A5B6182A4}">
    <text>FONTE: https://cargos.com.br/salario/mecanico-ajustador/
Cabe ao setor demandante confirmar esta estimativa de custo.</text>
    <extLst>
      <x:ext xmlns:xltc2="http://schemas.microsoft.com/office/spreadsheetml/2020/threadedcomments2" uri="{F7C98A9C-CBB3-438F-8F68-D28B6AF4A901}">
        <xltc2:checksum>3529655314</xltc2:checksum>
        <xltc2:hyperlink startIndex="7" length="49" url="https://cargos.com.br/salario/mecanico-ajustador/"/>
      </x:ext>
    </extLst>
  </threadedComment>
  <threadedComment ref="C42" dT="2023-04-05T20:07:07.40" personId="{FD31B673-1041-4365-B4E7-28AB1DDDD2BD}" id="{D6951A88-27B5-4DF4-A4D4-EC1AB81918F5}">
    <text>(Vide Nota 2)</text>
  </threadedComment>
  <threadedComment ref="E42" dT="2023-04-05T20:07:14.86" personId="{FD31B673-1041-4365-B4E7-28AB1DDDD2BD}" id="{06B19A94-4CCD-4888-B707-93F9E3DC3D1E}">
    <text>(Vide Nota 2)</text>
  </threadedComment>
  <threadedComment ref="I55" dT="2023-04-05T20:06:19.26" personId="{FD31B673-1041-4365-B4E7-28AB1DDDD2BD}" id="{4DA43D07-FCD0-45D4-850B-D08F19096BF0}">
    <text>Ver Cadernos Técnicos de Logística de Vigilância e de Limpeza e Conservação.</text>
  </threadedComment>
  <threadedComment ref="B126" dT="2023-04-26T21:50:28.65" personId="{FD31B673-1041-4365-B4E7-28AB1DDDD2BD}" id="{EBCA409D-E86B-445F-8615-30A26B18102C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3.xml><?xml version="1.0" encoding="utf-8"?>
<ThreadedComments xmlns="http://schemas.microsoft.com/office/spreadsheetml/2018/threadedcomments" xmlns:x="http://schemas.openxmlformats.org/spreadsheetml/2006/main">
  <threadedComment ref="D7" dT="2023-04-27T21:13:47.39" personId="{FD31B673-1041-4365-B4E7-28AB1DDDD2BD}" id="{C34150FA-163F-4869-BCBA-BB4259107F0D}">
    <text>FONTE: https://cargos.com.br/salario/auxiliar-em-saude-bucal/
Cabe ao setor demandante confirmar esta estimativa de custo.</text>
    <extLst>
      <x:ext xmlns:xltc2="http://schemas.microsoft.com/office/spreadsheetml/2020/threadedcomments2" uri="{F7C98A9C-CBB3-438F-8F68-D28B6AF4A901}">
        <xltc2:checksum>3255457319</xltc2:checksum>
        <xltc2:hyperlink startIndex="7" length="54" url="https://cargos.com.br/salario/auxiliar-em-saude-bucal/"/>
      </x:ext>
    </extLst>
  </threadedComment>
  <threadedComment ref="D18" dT="2023-04-29T12:17:23.29" personId="{FD31B673-1041-4365-B4E7-28AB1DDDD2BD}" id="{AB710A60-6750-440B-816C-0A6760E947B7}">
    <text>Custo a confirmar mediante laudo pericial.</text>
  </threadedComment>
  <threadedComment ref="C42" dT="2023-04-05T20:07:07.40" personId="{FD31B673-1041-4365-B4E7-28AB1DDDD2BD}" id="{4A1B06D2-167F-4CB7-8FB4-824B1C2E9128}">
    <text>(Vide Nota 2)</text>
  </threadedComment>
  <threadedComment ref="E42" dT="2023-04-05T20:07:14.86" personId="{FD31B673-1041-4365-B4E7-28AB1DDDD2BD}" id="{AA685288-54E9-4BFF-9BFD-0DD1D4E033C0}">
    <text>(Vide Nota 2)</text>
  </threadedComment>
  <threadedComment ref="I55" dT="2023-04-05T20:06:19.26" personId="{FD31B673-1041-4365-B4E7-28AB1DDDD2BD}" id="{FC652E90-1CC1-4956-A021-DD1DAEB9CE41}">
    <text>Ver Cadernos Técnicos de Logística de Vigilância e de Limpeza e Conservação.</text>
  </threadedComment>
  <threadedComment ref="B126" dT="2023-04-26T21:50:28.65" personId="{FD31B673-1041-4365-B4E7-28AB1DDDD2BD}" id="{027D161C-3C30-45E9-8B28-78A12174D62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4.xml><?xml version="1.0" encoding="utf-8"?>
<ThreadedComments xmlns="http://schemas.microsoft.com/office/spreadsheetml/2018/threadedcomments" xmlns:x="http://schemas.openxmlformats.org/spreadsheetml/2006/main">
  <threadedComment ref="D18" dT="2023-04-29T12:17:55.25" personId="{FD31B673-1041-4365-B4E7-28AB1DDDD2BD}" id="{5E279FBB-5E8F-4989-BC0E-010E6E93C2B0}">
    <text>Custo a confirmar mediante laudo pericial.</text>
  </threadedComment>
  <threadedComment ref="C42" dT="2023-04-05T20:07:07.40" personId="{FD31B673-1041-4365-B4E7-28AB1DDDD2BD}" id="{C1FC841A-A3C7-4C3F-AC3E-2FE121A6810B}">
    <text>(Vide Nota 2)</text>
  </threadedComment>
  <threadedComment ref="E42" dT="2023-04-05T20:07:14.86" personId="{FD31B673-1041-4365-B4E7-28AB1DDDD2BD}" id="{7539CC23-0924-476E-82C1-3EF381516FB6}">
    <text>(Vide Nota 2)</text>
  </threadedComment>
  <threadedComment ref="I55" dT="2023-04-05T20:06:19.26" personId="{FD31B673-1041-4365-B4E7-28AB1DDDD2BD}" id="{DA46A2F5-908C-41B7-8139-39281296877E}">
    <text>Ver Cadernos Técnicos de Logística de Vigilância e de Limpeza e Conservação.</text>
  </threadedComment>
  <threadedComment ref="B126" dT="2023-04-26T21:50:28.65" personId="{FD31B673-1041-4365-B4E7-28AB1DDDD2BD}" id="{012D02F2-F620-40DE-9599-DB3CACB3817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5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6C418FA0-69A2-428C-BE2F-1A781D96A9AD}">
    <text>(Vide Nota 2)</text>
  </threadedComment>
  <threadedComment ref="E42" dT="2023-04-05T20:07:14.86" personId="{FD31B673-1041-4365-B4E7-28AB1DDDD2BD}" id="{4F35148C-FAB4-4A82-AE40-3C478C02C5C5}">
    <text>(Vide Nota 2)</text>
  </threadedComment>
  <threadedComment ref="I55" dT="2023-04-05T20:06:19.26" personId="{FD31B673-1041-4365-B4E7-28AB1DDDD2BD}" id="{EAC6446F-E44B-4AA7-A130-CD345FA36D39}">
    <text>Ver Cadernos Técnicos de Logística de Vigilância e de Limpeza e Conservação.</text>
  </threadedComment>
  <threadedComment ref="B126" dT="2023-04-26T21:50:28.65" personId="{FD31B673-1041-4365-B4E7-28AB1DDDD2BD}" id="{CC22AC2B-11F9-4761-96F4-CCB30684D88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6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A567C8A9-690A-4D50-A0BD-093CBBF24694}">
    <text>(Vide Nota 2)</text>
  </threadedComment>
  <threadedComment ref="E42" dT="2023-04-05T20:07:14.86" personId="{FD31B673-1041-4365-B4E7-28AB1DDDD2BD}" id="{1E946EC7-2ADD-4975-9384-8F037C56BF3D}">
    <text>(Vide Nota 2)</text>
  </threadedComment>
  <threadedComment ref="I55" dT="2023-04-05T20:06:19.26" personId="{FD31B673-1041-4365-B4E7-28AB1DDDD2BD}" id="{5B849B47-E794-4D0B-8D48-1D0218D20E82}">
    <text>Ver Cadernos Técnicos de Logística de Vigilância e de Limpeza e Conservação.</text>
  </threadedComment>
  <threadedComment ref="B126" dT="2023-04-26T21:50:28.65" personId="{FD31B673-1041-4365-B4E7-28AB1DDDD2BD}" id="{18B63D8B-BB9D-43EE-A190-EC60D3282138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7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EDBFBDCC-F64C-46BF-956C-AE7FAA1DBD30}">
    <text>(Vide Nota 2)</text>
  </threadedComment>
  <threadedComment ref="E42" dT="2023-04-05T20:07:14.86" personId="{FD31B673-1041-4365-B4E7-28AB1DDDD2BD}" id="{20D8521D-75AA-4152-958B-722A61BA6EF4}">
    <text>(Vide Nota 2)</text>
  </threadedComment>
  <threadedComment ref="I55" dT="2023-04-05T20:06:19.26" personId="{FD31B673-1041-4365-B4E7-28AB1DDDD2BD}" id="{31162D03-A4E8-4B97-87F0-6DE81837DB3E}">
    <text>Ver Cadernos Técnicos de Logística de Vigilância e de Limpeza e Conservação.</text>
  </threadedComment>
  <threadedComment ref="B126" dT="2023-04-26T21:50:28.65" personId="{FD31B673-1041-4365-B4E7-28AB1DDDD2BD}" id="{10134F5D-7954-4B27-B9C4-B6149B59AAC1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8.xml><?xml version="1.0" encoding="utf-8"?>
<ThreadedComments xmlns="http://schemas.microsoft.com/office/spreadsheetml/2018/threadedcomments" xmlns:x="http://schemas.openxmlformats.org/spreadsheetml/2006/main">
  <threadedComment ref="D7" dT="2023-04-27T21:25:07.99" personId="{FD31B673-1041-4365-B4E7-28AB1DDDD2BD}" id="{C2F551DC-F614-47A4-966B-030515825EF7}">
    <text>FONTE: https://cargos.com.br/salario/auxiliar-de-cozinha/
A média salaria é de R$ 1.312,15. Entretanto, se manteve o piso salarial da CCT ES000151/2023, de R$ 1.320,21, equiparado a cargo de "copeira".
Cabe ao setor demandante confirmar esta estimativa de custo.</text>
    <extLst>
      <x:ext xmlns:xltc2="http://schemas.microsoft.com/office/spreadsheetml/2020/threadedcomments2" uri="{F7C98A9C-CBB3-438F-8F68-D28B6AF4A901}">
        <xltc2:checksum>719972437</xltc2:checksum>
        <xltc2:hyperlink startIndex="7" length="50" url="https://cargos.com.br/salario/auxiliar-de-cozinha/"/>
      </x:ext>
    </extLst>
  </threadedComment>
  <threadedComment ref="D18" dT="2023-04-29T12:18:25.82" personId="{FD31B673-1041-4365-B4E7-28AB1DDDD2BD}" id="{0BB73B2B-AE99-405B-8F0D-195E57CAD822}">
    <text>Custo a confirmar mediante laudo pericial.</text>
  </threadedComment>
  <threadedComment ref="C42" dT="2023-04-05T20:07:07.40" personId="{FD31B673-1041-4365-B4E7-28AB1DDDD2BD}" id="{F82A589C-E517-409E-B692-16368D1E05DB}">
    <text>(Vide Nota 2)</text>
  </threadedComment>
  <threadedComment ref="E42" dT="2023-04-05T20:07:14.86" personId="{FD31B673-1041-4365-B4E7-28AB1DDDD2BD}" id="{E66B975B-954C-41BD-83F3-62E847115252}">
    <text>(Vide Nota 2)</text>
  </threadedComment>
  <threadedComment ref="I55" dT="2023-04-05T20:06:19.26" personId="{FD31B673-1041-4365-B4E7-28AB1DDDD2BD}" id="{B64FA3B4-3420-4C8C-86F4-AB0BC3695281}">
    <text>Ver Cadernos Técnicos de Logística de Vigilância e de Limpeza e Conservação.</text>
  </threadedComment>
  <threadedComment ref="B126" dT="2023-04-26T21:50:28.65" personId="{FD31B673-1041-4365-B4E7-28AB1DDDD2BD}" id="{5F570FAC-C38C-4649-9E44-A2759187602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49.xml><?xml version="1.0" encoding="utf-8"?>
<ThreadedComments xmlns="http://schemas.microsoft.com/office/spreadsheetml/2018/threadedcomments" xmlns:x="http://schemas.openxmlformats.org/spreadsheetml/2006/main">
  <threadedComment ref="D7" dT="2023-04-27T21:28:38.54" personId="{FD31B673-1041-4365-B4E7-28AB1DDDD2BD}" id="{253979AE-B9E2-4163-825E-857D12B51CF9}">
    <text>FONTE: https://cargos.com.br/salario/cozinheiro-industrial/
Cabe ao setor demandante confirmar esta estimativa de custo.</text>
    <extLst>
      <x:ext xmlns:xltc2="http://schemas.microsoft.com/office/spreadsheetml/2020/threadedcomments2" uri="{F7C98A9C-CBB3-438F-8F68-D28B6AF4A901}">
        <xltc2:checksum>510027785</xltc2:checksum>
        <xltc2:hyperlink startIndex="7" length="52" url="https://cargos.com.br/salario/cozinheiro-industrial/"/>
      </x:ext>
    </extLst>
  </threadedComment>
  <threadedComment ref="D18" dT="2023-04-29T12:18:49.63" personId="{FD31B673-1041-4365-B4E7-28AB1DDDD2BD}" id="{10571255-8DAB-4D8E-980D-559B90CDB2D9}">
    <text>Custo a confirmar mediante laudo pericial.</text>
  </threadedComment>
  <threadedComment ref="C42" dT="2023-04-05T20:07:07.40" personId="{FD31B673-1041-4365-B4E7-28AB1DDDD2BD}" id="{D1D84463-CA5B-4DB1-A777-D352CEB60713}">
    <text>(Vide Nota 2)</text>
  </threadedComment>
  <threadedComment ref="E42" dT="2023-04-05T20:07:14.86" personId="{FD31B673-1041-4365-B4E7-28AB1DDDD2BD}" id="{A2B02B2D-E29A-4408-9BB4-BCA69C736753}">
    <text>(Vide Nota 2)</text>
  </threadedComment>
  <threadedComment ref="I55" dT="2023-04-05T20:06:19.26" personId="{FD31B673-1041-4365-B4E7-28AB1DDDD2BD}" id="{EC0F4C81-5E68-4955-B222-9E5DC619EE3E}">
    <text>Ver Cadernos Técnicos de Logística de Vigilância e de Limpeza e Conservação.</text>
  </threadedComment>
  <threadedComment ref="B126" dT="2023-04-26T21:50:28.65" personId="{FD31B673-1041-4365-B4E7-28AB1DDDD2BD}" id="{01CE8FE0-21F4-4B90-86EF-159238AD7EE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D8E030F8-2338-40A8-BBDA-7F00DFD11BFC}">
    <text>(Vide Nota 2)</text>
  </threadedComment>
  <threadedComment ref="E42" dT="2023-04-05T20:07:14.86" personId="{FD31B673-1041-4365-B4E7-28AB1DDDD2BD}" id="{24CE1ED4-DB7C-490F-AC50-8F0EF0A5A4AC}">
    <text>(Vide Nota 2)</text>
  </threadedComment>
  <threadedComment ref="I55" dT="2023-04-05T20:06:19.26" personId="{FD31B673-1041-4365-B4E7-28AB1DDDD2BD}" id="{81337EBB-4EC7-4A99-9473-BF3BBEB8C216}">
    <text>Ver Cadernos Técnicos de Logística de Vigilância e de Limpeza e Conservação.</text>
  </threadedComment>
  <threadedComment ref="B126" dT="2023-04-26T21:50:28.65" personId="{FD31B673-1041-4365-B4E7-28AB1DDDD2BD}" id="{B2FFCC50-5E92-4B6F-9FCB-6E36745D7C0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0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7236ED68-BF9D-48E3-8F6A-35EE741D3FE9}">
    <text>(Vide Nota 2)</text>
  </threadedComment>
  <threadedComment ref="E42" dT="2023-04-05T20:07:14.86" personId="{FD31B673-1041-4365-B4E7-28AB1DDDD2BD}" id="{2ACBE870-BB3E-496D-AF36-D8B414E73EF1}">
    <text>(Vide Nota 2)</text>
  </threadedComment>
  <threadedComment ref="I55" dT="2023-04-05T20:06:19.26" personId="{FD31B673-1041-4365-B4E7-28AB1DDDD2BD}" id="{94B89149-4D51-4808-B1D2-C1FE8FD7AF82}">
    <text>Ver Cadernos Técnicos de Logística de Vigilância e de Limpeza e Conservação.</text>
  </threadedComment>
  <threadedComment ref="B126" dT="2023-04-26T21:50:28.65" personId="{FD31B673-1041-4365-B4E7-28AB1DDDD2BD}" id="{3DFA8AAA-3C2D-4F1A-82B0-EF5BEE2F2FD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1.xml><?xml version="1.0" encoding="utf-8"?>
<ThreadedComments xmlns="http://schemas.microsoft.com/office/spreadsheetml/2018/threadedcomments" xmlns:x="http://schemas.openxmlformats.org/spreadsheetml/2006/main">
  <threadedComment ref="D7" dT="2023-04-27T21:37:42.77" personId="{FD31B673-1041-4365-B4E7-28AB1DDDD2BD}" id="{8BA1AD37-DAFB-4A22-AECD-FC5BFDCF11BB}">
    <text>FONTE: https://cargos.com.br/salario/auxiliar-de-enfermagem/
Cabe ao setor demandante confirmar esta estimativa de custo.</text>
    <extLst>
      <x:ext xmlns:xltc2="http://schemas.microsoft.com/office/spreadsheetml/2020/threadedcomments2" uri="{F7C98A9C-CBB3-438F-8F68-D28B6AF4A901}">
        <xltc2:checksum>121118613</xltc2:checksum>
        <xltc2:hyperlink startIndex="7" length="53" url="https://cargos.com.br/salario/auxiliar-de-enfermagem/"/>
      </x:ext>
    </extLst>
  </threadedComment>
  <threadedComment ref="D18" dT="2023-04-29T12:34:41.67" personId="{FD31B673-1041-4365-B4E7-28AB1DDDD2BD}" id="{7E4F56CD-CBFA-4C38-BEA1-377EBE438BCF}">
    <text>Custo a confirmar mediante laudo pericial.</text>
  </threadedComment>
  <threadedComment ref="C42" dT="2023-04-05T20:07:07.40" personId="{FD31B673-1041-4365-B4E7-28AB1DDDD2BD}" id="{9699F72A-5FDA-46CE-91FE-61C20DDB1D75}">
    <text>(Vide Nota 2)</text>
  </threadedComment>
  <threadedComment ref="E42" dT="2023-04-05T20:07:14.86" personId="{FD31B673-1041-4365-B4E7-28AB1DDDD2BD}" id="{EE42684E-3835-440A-9138-8D8D5EA0D1D4}">
    <text>(Vide Nota 2)</text>
  </threadedComment>
  <threadedComment ref="I55" dT="2023-04-05T20:06:19.26" personId="{FD31B673-1041-4365-B4E7-28AB1DDDD2BD}" id="{EBED31E5-A3B5-4C23-94A7-0E4DF149397F}">
    <text>Ver Cadernos Técnicos de Logística de Vigilância e de Limpeza e Conservação.</text>
  </threadedComment>
  <threadedComment ref="B126" dT="2023-04-26T21:50:28.65" personId="{FD31B673-1041-4365-B4E7-28AB1DDDD2BD}" id="{69E8D297-6FA3-49B1-8E2A-FCEA3E368258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2.xml><?xml version="1.0" encoding="utf-8"?>
<ThreadedComments xmlns="http://schemas.microsoft.com/office/spreadsheetml/2018/threadedcomments" xmlns:x="http://schemas.openxmlformats.org/spreadsheetml/2006/main">
  <threadedComment ref="D7" dT="2023-04-27T21:42:37.55" personId="{FD31B673-1041-4365-B4E7-28AB1DDDD2BD}" id="{DAE99BDF-B00F-4C71-99EF-3DF9C92E3299}">
    <text>FONTE: https://cargos.com.br/salario/operador-eletromecanico/
Cabe ao setor demandante confirmar esta estimativa de custo.</text>
    <extLst>
      <x:ext xmlns:xltc2="http://schemas.microsoft.com/office/spreadsheetml/2020/threadedcomments2" uri="{F7C98A9C-CBB3-438F-8F68-D28B6AF4A901}">
        <xltc2:checksum>2703081994</xltc2:checksum>
        <xltc2:hyperlink startIndex="7" length="54" url="https://cargos.com.br/salario/operador-eletromecanico/"/>
      </x:ext>
    </extLst>
  </threadedComment>
  <threadedComment ref="C42" dT="2023-04-05T20:07:07.40" personId="{FD31B673-1041-4365-B4E7-28AB1DDDD2BD}" id="{14811B6E-9850-4F09-80B8-2549D69125B7}">
    <text>(Vide Nota 2)</text>
  </threadedComment>
  <threadedComment ref="E42" dT="2023-04-05T20:07:14.86" personId="{FD31B673-1041-4365-B4E7-28AB1DDDD2BD}" id="{8B3B1CED-7745-48CD-8CC9-265A93CA2707}">
    <text>(Vide Nota 2)</text>
  </threadedComment>
  <threadedComment ref="I55" dT="2023-04-05T20:06:19.26" personId="{FD31B673-1041-4365-B4E7-28AB1DDDD2BD}" id="{A7522993-7F26-46B9-A624-FB09DD8480A8}">
    <text>Ver Cadernos Técnicos de Logística de Vigilância e de Limpeza e Conservação.</text>
  </threadedComment>
  <threadedComment ref="B126" dT="2023-04-26T21:50:28.65" personId="{FD31B673-1041-4365-B4E7-28AB1DDDD2BD}" id="{83E0E0A9-010E-471E-86C9-A7C20CF80FF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3.xml><?xml version="1.0" encoding="utf-8"?>
<ThreadedComments xmlns="http://schemas.microsoft.com/office/spreadsheetml/2018/threadedcomments" xmlns:x="http://schemas.openxmlformats.org/spreadsheetml/2006/main">
  <threadedComment ref="D7" dT="2023-04-27T21:47:25.37" personId="{FD31B673-1041-4365-B4E7-28AB1DDDD2BD}" id="{3A942BB2-814F-4417-93F2-384B7E1AEF12}">
    <text>FONTE: https://cargos.com.br/salario/tecnico-de-audio-radio/
Cabe ao setor demandante confirmar esta estimativa de custo.</text>
    <extLst>
      <x:ext xmlns:xltc2="http://schemas.microsoft.com/office/spreadsheetml/2020/threadedcomments2" uri="{F7C98A9C-CBB3-438F-8F68-D28B6AF4A901}">
        <xltc2:checksum>1511998825</xltc2:checksum>
        <xltc2:hyperlink startIndex="7" length="53" url="https://cargos.com.br/salario/tecnico-de-audio-radio/"/>
      </x:ext>
    </extLst>
  </threadedComment>
  <threadedComment ref="C42" dT="2023-04-05T20:07:07.40" personId="{FD31B673-1041-4365-B4E7-28AB1DDDD2BD}" id="{84AEB86C-30C4-42DD-A271-1F2D055DF887}">
    <text>(Vide Nota 2)</text>
  </threadedComment>
  <threadedComment ref="E42" dT="2023-04-05T20:07:14.86" personId="{FD31B673-1041-4365-B4E7-28AB1DDDD2BD}" id="{9F036919-2693-4879-AAD1-C9213DC8143C}">
    <text>(Vide Nota 2)</text>
  </threadedComment>
  <threadedComment ref="I55" dT="2023-04-05T20:06:19.26" personId="{FD31B673-1041-4365-B4E7-28AB1DDDD2BD}" id="{EABDFF4D-67C9-4C3B-9796-0C0648CEC407}">
    <text>Ver Cadernos Técnicos de Logística de Vigilância e de Limpeza e Conservação.</text>
  </threadedComment>
  <threadedComment ref="B126" dT="2023-04-26T21:50:28.65" personId="{FD31B673-1041-4365-B4E7-28AB1DDDD2BD}" id="{48A025D1-8C73-4F6E-9904-E2BDDCB10B9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4.xml><?xml version="1.0" encoding="utf-8"?>
<ThreadedComments xmlns="http://schemas.microsoft.com/office/spreadsheetml/2018/threadedcomments" xmlns:x="http://schemas.openxmlformats.org/spreadsheetml/2006/main">
  <threadedComment ref="D7" dT="2023-04-27T21:50:36.75" personId="{FD31B673-1041-4365-B4E7-28AB1DDDD2BD}" id="{35EE4A99-992E-4E94-BD5B-80F3AEF4BC63}">
    <text>FONTE: https://cargos.com.br/salario/assistente-de-laboratorio-industrial/
Cabe ao setor demandante confirmar esta estimativa de custo.</text>
    <extLst>
      <x:ext xmlns:xltc2="http://schemas.microsoft.com/office/spreadsheetml/2020/threadedcomments2" uri="{F7C98A9C-CBB3-438F-8F68-D28B6AF4A901}">
        <xltc2:checksum>1043249396</xltc2:checksum>
        <xltc2:hyperlink startIndex="7" length="67" url="https://cargos.com.br/salario/assistente-de-laboratorio-industrial/"/>
      </x:ext>
    </extLst>
  </threadedComment>
  <threadedComment ref="D18" dT="2023-04-29T12:19:18.32" personId="{FD31B673-1041-4365-B4E7-28AB1DDDD2BD}" id="{C151F766-C990-4AA5-8777-C805999FE4E5}">
    <text>Custo a confirmar mediante laudo pericial.</text>
  </threadedComment>
  <threadedComment ref="C42" dT="2023-04-05T20:07:07.40" personId="{FD31B673-1041-4365-B4E7-28AB1DDDD2BD}" id="{2C1B4D52-8DAD-4BEC-B72B-904ACE0CD87F}">
    <text>(Vide Nota 2)</text>
  </threadedComment>
  <threadedComment ref="E42" dT="2023-04-05T20:07:14.86" personId="{FD31B673-1041-4365-B4E7-28AB1DDDD2BD}" id="{01873917-C142-407C-A580-2637947A6FF0}">
    <text>(Vide Nota 2)</text>
  </threadedComment>
  <threadedComment ref="I55" dT="2023-04-05T20:06:19.26" personId="{FD31B673-1041-4365-B4E7-28AB1DDDD2BD}" id="{87F78225-7D12-4E9A-A574-3400745E62E7}">
    <text>Ver Cadernos Técnicos de Logística de Vigilância e de Limpeza e Conservação.</text>
  </threadedComment>
  <threadedComment ref="B126" dT="2023-04-26T21:50:28.65" personId="{FD31B673-1041-4365-B4E7-28AB1DDDD2BD}" id="{07316C9C-1442-4DD8-AB9C-47256D6A8CB2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5.xml><?xml version="1.0" encoding="utf-8"?>
<ThreadedComments xmlns="http://schemas.microsoft.com/office/spreadsheetml/2018/threadedcomments" xmlns:x="http://schemas.openxmlformats.org/spreadsheetml/2006/main">
  <threadedComment ref="D7" dT="2023-04-27T21:52:33.51" personId="{FD31B673-1041-4365-B4E7-28AB1DDDD2BD}" id="{285B5133-9F9C-46FA-8421-B098A4905D56}">
    <text>FONTE: https://cargos.com.br/salario/operador-de-caldeira/
Cabe ao setor demandante confirmar esta estimativa de custo.</text>
    <extLst>
      <x:ext xmlns:xltc2="http://schemas.microsoft.com/office/spreadsheetml/2020/threadedcomments2" uri="{F7C98A9C-CBB3-438F-8F68-D28B6AF4A901}">
        <xltc2:checksum>2518584875</xltc2:checksum>
        <xltc2:hyperlink startIndex="7" length="51" url="https://cargos.com.br/salario/operador-de-caldeira/"/>
      </x:ext>
    </extLst>
  </threadedComment>
  <threadedComment ref="D18" dT="2023-04-29T12:19:52.66" personId="{FD31B673-1041-4365-B4E7-28AB1DDDD2BD}" id="{A1DF93B1-C1B7-4A9A-B463-4961D6BE95C9}">
    <text>Custo a confirmar mediante laudo pericial.</text>
  </threadedComment>
  <threadedComment ref="C42" dT="2023-04-05T20:07:07.40" personId="{FD31B673-1041-4365-B4E7-28AB1DDDD2BD}" id="{5717A547-5AC4-4971-B433-EFE4BB255F58}">
    <text>(Vide Nota 2)</text>
  </threadedComment>
  <threadedComment ref="E42" dT="2023-04-05T20:07:14.86" personId="{FD31B673-1041-4365-B4E7-28AB1DDDD2BD}" id="{A6ED7EA4-CA20-42F9-9D67-9A73DAE2105F}">
    <text>(Vide Nota 2)</text>
  </threadedComment>
  <threadedComment ref="I55" dT="2023-04-05T20:06:19.26" personId="{FD31B673-1041-4365-B4E7-28AB1DDDD2BD}" id="{9F9467EE-1AC8-40E0-8464-5C58DF58F74A}">
    <text>Ver Cadernos Técnicos de Logística de Vigilância e de Limpeza e Conservação.</text>
  </threadedComment>
  <threadedComment ref="B126" dT="2023-04-26T21:50:28.65" personId="{FD31B673-1041-4365-B4E7-28AB1DDDD2BD}" id="{1CC3B90B-1E02-41AC-958F-76DEB5807883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6.xml><?xml version="1.0" encoding="utf-8"?>
<ThreadedComments xmlns="http://schemas.microsoft.com/office/spreadsheetml/2018/threadedcomments" xmlns:x="http://schemas.openxmlformats.org/spreadsheetml/2006/main">
  <threadedComment ref="D7" dT="2023-04-27T21:56:20.22" personId="{FD31B673-1041-4365-B4E7-28AB1DDDD2BD}" id="{4F470939-92A3-41C9-939F-C0302C0ABD64}">
    <text>FONTE: https://cargos.com.br/salario/operador-de-maquinas-de-fabricacao-de-doces/
Cabe ao setor demandante confirmar esta estimativa de custo.</text>
    <extLst>
      <x:ext xmlns:xltc2="http://schemas.microsoft.com/office/spreadsheetml/2020/threadedcomments2" uri="{F7C98A9C-CBB3-438F-8F68-D28B6AF4A901}">
        <xltc2:checksum>4213054766</xltc2:checksum>
        <xltc2:hyperlink startIndex="7" length="74" url="https://cargos.com.br/salario/operador-de-maquinas-de-fabricacao-de-doces/"/>
      </x:ext>
    </extLst>
  </threadedComment>
  <threadedComment ref="C42" dT="2023-04-05T20:07:07.40" personId="{FD31B673-1041-4365-B4E7-28AB1DDDD2BD}" id="{779CE64B-FCDD-44FA-9132-EB0AB04C8617}">
    <text>(Vide Nota 2)</text>
  </threadedComment>
  <threadedComment ref="E42" dT="2023-04-05T20:07:14.86" personId="{FD31B673-1041-4365-B4E7-28AB1DDDD2BD}" id="{5C897344-E5FC-4084-967A-61BA65165F46}">
    <text>(Vide Nota 2)</text>
  </threadedComment>
  <threadedComment ref="I55" dT="2023-04-05T20:06:19.26" personId="{FD31B673-1041-4365-B4E7-28AB1DDDD2BD}" id="{83666520-17AB-4306-90F4-34A4DF6694B0}">
    <text>Ver Cadernos Técnicos de Logística de Vigilância e de Limpeza e Conservação.</text>
  </threadedComment>
  <threadedComment ref="B126" dT="2023-04-26T21:50:28.65" personId="{FD31B673-1041-4365-B4E7-28AB1DDDD2BD}" id="{106509CA-D678-4295-859F-A800B9D3935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7.xml><?xml version="1.0" encoding="utf-8"?>
<ThreadedComments xmlns="http://schemas.microsoft.com/office/spreadsheetml/2018/threadedcomments" xmlns:x="http://schemas.openxmlformats.org/spreadsheetml/2006/main">
  <threadedComment ref="D7" dT="2023-04-27T21:57:55.35" personId="{FD31B673-1041-4365-B4E7-28AB1DDDD2BD}" id="{202E9062-B387-450A-8CB6-650302495035}">
    <text>FONTE: https://cargos.com.br/salario/tecnico-de-alimentos/
Cabe ao setor demandante confirmar esta estimativa de custo.</text>
    <extLst>
      <x:ext xmlns:xltc2="http://schemas.microsoft.com/office/spreadsheetml/2020/threadedcomments2" uri="{F7C98A9C-CBB3-438F-8F68-D28B6AF4A901}">
        <xltc2:checksum>3992431793</xltc2:checksum>
        <xltc2:hyperlink startIndex="7" length="51" url="https://cargos.com.br/salario/tecnico-de-alimentos/"/>
      </x:ext>
    </extLst>
  </threadedComment>
  <threadedComment ref="C42" dT="2023-04-05T20:07:07.40" personId="{FD31B673-1041-4365-B4E7-28AB1DDDD2BD}" id="{27B92FA2-010B-4EE8-BF70-EF5D2655C778}">
    <text>(Vide Nota 2)</text>
  </threadedComment>
  <threadedComment ref="E42" dT="2023-04-05T20:07:14.86" personId="{FD31B673-1041-4365-B4E7-28AB1DDDD2BD}" id="{A3525903-352B-4DE3-B83D-C4C3E562D3C1}">
    <text>(Vide Nota 2)</text>
  </threadedComment>
  <threadedComment ref="I55" dT="2023-04-05T20:06:19.26" personId="{FD31B673-1041-4365-B4E7-28AB1DDDD2BD}" id="{0D55885B-5CD0-4A3B-91A2-854C898EA95B}">
    <text>Ver Cadernos Técnicos de Logística de Vigilância e de Limpeza e Conservação.</text>
  </threadedComment>
  <threadedComment ref="B126" dT="2023-04-26T21:50:28.65" personId="{FD31B673-1041-4365-B4E7-28AB1DDDD2BD}" id="{D81D1316-426E-4D13-A60E-BA309D017A5A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8.xml><?xml version="1.0" encoding="utf-8"?>
<ThreadedComments xmlns="http://schemas.microsoft.com/office/spreadsheetml/2018/threadedcomments" xmlns:x="http://schemas.openxmlformats.org/spreadsheetml/2006/main">
  <threadedComment ref="D7" dT="2023-04-27T22:01:00.63" personId="{FD31B673-1041-4365-B4E7-28AB1DDDD2BD}" id="{AFB35E9F-569A-407E-BB09-6524FA5C9DB3}">
    <text>FONTE: https://cargos.com.br/salario/tecnico-de-apoio-em-pesquisa-e-desenvolvimento-agropecuario-florestal/
Cabe ao setor demandante confirmar esta estimativa de custo.</text>
    <extLst>
      <x:ext xmlns:xltc2="http://schemas.microsoft.com/office/spreadsheetml/2020/threadedcomments2" uri="{F7C98A9C-CBB3-438F-8F68-D28B6AF4A901}">
        <xltc2:checksum>2174884599</xltc2:checksum>
        <xltc2:hyperlink startIndex="7" length="100" url="https://cargos.com.br/salario/tecnico-de-apoio-em-pesquisa-e-desenvolvimento-agropecuario-florestal/"/>
      </x:ext>
    </extLst>
  </threadedComment>
  <threadedComment ref="C42" dT="2023-04-05T20:07:07.40" personId="{FD31B673-1041-4365-B4E7-28AB1DDDD2BD}" id="{CC03DC2C-AE10-4C0B-A831-0AA77AD68A40}">
    <text>(Vide Nota 2)</text>
  </threadedComment>
  <threadedComment ref="E42" dT="2023-04-05T20:07:14.86" personId="{FD31B673-1041-4365-B4E7-28AB1DDDD2BD}" id="{C35280B6-FE09-4C07-ADA8-CB8D6161C751}">
    <text>(Vide Nota 2)</text>
  </threadedComment>
  <threadedComment ref="I55" dT="2023-04-05T20:06:19.26" personId="{FD31B673-1041-4365-B4E7-28AB1DDDD2BD}" id="{EEC654F3-5F48-491F-8BC5-DB9317722B46}">
    <text>Ver Cadernos Técnicos de Logística de Vigilância e de Limpeza e Conservação.</text>
  </threadedComment>
  <threadedComment ref="B126" dT="2023-04-26T21:50:28.65" personId="{FD31B673-1041-4365-B4E7-28AB1DDDD2BD}" id="{4368E4B5-8122-4DA5-B5F1-B91897E2C43D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59.xml><?xml version="1.0" encoding="utf-8"?>
<ThreadedComments xmlns="http://schemas.microsoft.com/office/spreadsheetml/2018/threadedcomments" xmlns:x="http://schemas.openxmlformats.org/spreadsheetml/2006/main">
  <threadedComment ref="D7" dT="2023-04-27T22:02:37.14" personId="{FD31B673-1041-4365-B4E7-28AB1DDDD2BD}" id="{45A82D40-8795-4B54-A8DB-924C930FBA55}">
    <text>FONTE: https://cargos.com.br/salario/taxidermista/
Cabe ao setor demandante confirmar esta estimativa de custo.</text>
    <extLst>
      <x:ext xmlns:xltc2="http://schemas.microsoft.com/office/spreadsheetml/2020/threadedcomments2" uri="{F7C98A9C-CBB3-438F-8F68-D28B6AF4A901}">
        <xltc2:checksum>2916895707</xltc2:checksum>
        <xltc2:hyperlink startIndex="7" length="43" url="https://cargos.com.br/salario/taxidermista/"/>
      </x:ext>
    </extLst>
  </threadedComment>
  <threadedComment ref="D18" dT="2023-04-29T12:20:37.80" personId="{FD31B673-1041-4365-B4E7-28AB1DDDD2BD}" id="{5966BB5D-D7E9-444A-B70E-350C5903D230}">
    <text>Custo a confirmar mediante laudo pericial.</text>
  </threadedComment>
  <threadedComment ref="C42" dT="2023-04-05T20:07:07.40" personId="{FD31B673-1041-4365-B4E7-28AB1DDDD2BD}" id="{DFB34BD0-197B-4C74-A457-91D95F7508F7}">
    <text>(Vide Nota 2)</text>
  </threadedComment>
  <threadedComment ref="E42" dT="2023-04-05T20:07:14.86" personId="{FD31B673-1041-4365-B4E7-28AB1DDDD2BD}" id="{752F5BD2-86D8-4127-B062-868C53945334}">
    <text>(Vide Nota 2)</text>
  </threadedComment>
  <threadedComment ref="I55" dT="2023-04-05T20:06:19.26" personId="{FD31B673-1041-4365-B4E7-28AB1DDDD2BD}" id="{B2B6FD91-B994-4F9E-9FED-D791484E7DA9}">
    <text>Ver Cadernos Técnicos de Logística de Vigilância e de Limpeza e Conservação.</text>
  </threadedComment>
  <threadedComment ref="B126" dT="2023-04-26T21:50:28.65" personId="{FD31B673-1041-4365-B4E7-28AB1DDDD2BD}" id="{9A3E1C7B-F382-49C8-A5A5-4A384896B22C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A5735E99-3EF8-4916-82F2-ABB8E18834A6}">
    <text>(Vide Nota 2)</text>
  </threadedComment>
  <threadedComment ref="E42" dT="2023-04-05T20:07:14.86" personId="{FD31B673-1041-4365-B4E7-28AB1DDDD2BD}" id="{62D5E8C5-7AD2-4C08-AE5E-14438160A852}">
    <text>(Vide Nota 2)</text>
  </threadedComment>
  <threadedComment ref="I55" dT="2023-04-05T20:06:19.26" personId="{FD31B673-1041-4365-B4E7-28AB1DDDD2BD}" id="{C6E50CFB-FA47-427D-A876-D306B7B31BF0}">
    <text>Ver Cadernos Técnicos de Logística de Vigilância e de Limpeza e Conservação.</text>
  </threadedComment>
  <threadedComment ref="B126" dT="2023-04-26T21:50:28.65" personId="{FD31B673-1041-4365-B4E7-28AB1DDDD2BD}" id="{BE754199-256A-4561-B9C0-B7A13C50E07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0.xml><?xml version="1.0" encoding="utf-8"?>
<ThreadedComments xmlns="http://schemas.microsoft.com/office/spreadsheetml/2018/threadedcomments" xmlns:x="http://schemas.openxmlformats.org/spreadsheetml/2006/main">
  <threadedComment ref="D7" dT="2023-04-27T22:05:02.75" personId="{FD31B673-1041-4365-B4E7-28AB1DDDD2BD}" id="{CFF2E50A-0F26-4F27-9A82-69589CE920C5}">
    <text>FONTE: https://cargos.com.br/salario/embalsamador/
Cabe ao setor demandante confirmar esta estimativa de custo.</text>
    <extLst>
      <x:ext xmlns:xltc2="http://schemas.microsoft.com/office/spreadsheetml/2020/threadedcomments2" uri="{F7C98A9C-CBB3-438F-8F68-D28B6AF4A901}">
        <xltc2:checksum>1296259368</xltc2:checksum>
        <xltc2:hyperlink startIndex="7" length="43" url="https://cargos.com.br/salario/embalsamador/"/>
      </x:ext>
    </extLst>
  </threadedComment>
  <threadedComment ref="D18" dT="2023-04-29T12:20:58.29" personId="{FD31B673-1041-4365-B4E7-28AB1DDDD2BD}" id="{C82179BC-C8EE-4B0E-81FB-38262A2C2651}">
    <text>Custo a confirmar mediante laudo pericial.</text>
  </threadedComment>
  <threadedComment ref="C42" dT="2023-04-05T20:07:07.40" personId="{FD31B673-1041-4365-B4E7-28AB1DDDD2BD}" id="{6036872A-DE9D-45DA-93D9-1EF1AB2A8B1E}">
    <text>(Vide Nota 2)</text>
  </threadedComment>
  <threadedComment ref="E42" dT="2023-04-05T20:07:14.86" personId="{FD31B673-1041-4365-B4E7-28AB1DDDD2BD}" id="{5635C0F3-781A-42FC-81C9-5BA98D14227B}">
    <text>(Vide Nota 2)</text>
  </threadedComment>
  <threadedComment ref="I55" dT="2023-04-05T20:06:19.26" personId="{FD31B673-1041-4365-B4E7-28AB1DDDD2BD}" id="{70F430E4-1D47-4507-9AE4-42E417C4DF47}">
    <text>Ver Cadernos Técnicos de Logística de Vigilância e de Limpeza e Conservação.</text>
  </threadedComment>
  <threadedComment ref="B126" dT="2023-04-26T21:50:28.65" personId="{FD31B673-1041-4365-B4E7-28AB1DDDD2BD}" id="{5EBED606-73E7-45EC-9957-7005002CB815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1.xml><?xml version="1.0" encoding="utf-8"?>
<ThreadedComments xmlns="http://schemas.microsoft.com/office/spreadsheetml/2018/threadedcomments" xmlns:x="http://schemas.openxmlformats.org/spreadsheetml/2006/main">
  <threadedComment ref="D7" dT="2023-04-27T22:08:09.22" personId="{FD31B673-1041-4365-B4E7-28AB1DDDD2BD}" id="{D079C9EE-3C28-497F-837D-7F4EC0324542}">
    <text>FONTE: https://cargos.com.br/salario/tecnico-agricola/
Cabe ao setor demandante confirmar esta estimativa de custo.</text>
    <extLst>
      <x:ext xmlns:xltc2="http://schemas.microsoft.com/office/spreadsheetml/2020/threadedcomments2" uri="{F7C98A9C-CBB3-438F-8F68-D28B6AF4A901}">
        <xltc2:checksum>2278026925</xltc2:checksum>
        <xltc2:hyperlink startIndex="7" length="47" url="https://cargos.com.br/salario/tecnico-agricola/"/>
      </x:ext>
    </extLst>
  </threadedComment>
  <threadedComment ref="C42" dT="2023-04-05T20:07:07.40" personId="{FD31B673-1041-4365-B4E7-28AB1DDDD2BD}" id="{1DEC8B1F-8E4B-4B27-B6B5-A18362486B3A}">
    <text>(Vide Nota 2)</text>
  </threadedComment>
  <threadedComment ref="E42" dT="2023-04-05T20:07:14.86" personId="{FD31B673-1041-4365-B4E7-28AB1DDDD2BD}" id="{082DA948-B823-4086-BC36-9D3C4AA9C69B}">
    <text>(Vide Nota 2)</text>
  </threadedComment>
  <threadedComment ref="I55" dT="2023-04-05T20:06:19.26" personId="{FD31B673-1041-4365-B4E7-28AB1DDDD2BD}" id="{938C3551-EBC7-40C6-907C-682ADD54B674}">
    <text>Ver Cadernos Técnicos de Logística de Vigilância e de Limpeza e Conservação.</text>
  </threadedComment>
  <threadedComment ref="B126" dT="2023-04-26T21:50:28.65" personId="{FD31B673-1041-4365-B4E7-28AB1DDDD2BD}" id="{55D20F65-159B-4999-A0EB-8679652D854D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2.xml><?xml version="1.0" encoding="utf-8"?>
<ThreadedComments xmlns="http://schemas.microsoft.com/office/spreadsheetml/2018/threadedcomments" xmlns:x="http://schemas.openxmlformats.org/spreadsheetml/2006/main">
  <threadedComment ref="D7" dT="2023-04-27T22:09:23.04" personId="{FD31B673-1041-4365-B4E7-28AB1DDDD2BD}" id="{3DD415AA-6C81-4C2B-ADBC-4280B61F28B8}">
    <text>FONTE: https://cargos.com.br/salario/jornalista/
Cabe ao setor demandante confirmar esta estimativa de custo.</text>
    <extLst>
      <x:ext xmlns:xltc2="http://schemas.microsoft.com/office/spreadsheetml/2020/threadedcomments2" uri="{F7C98A9C-CBB3-438F-8F68-D28B6AF4A901}">
        <xltc2:checksum>2726960698</xltc2:checksum>
        <xltc2:hyperlink startIndex="7" length="41" url="https://cargos.com.br/salario/jornalista/"/>
      </x:ext>
    </extLst>
  </threadedComment>
  <threadedComment ref="C42" dT="2023-04-05T20:07:07.40" personId="{FD31B673-1041-4365-B4E7-28AB1DDDD2BD}" id="{030F0959-BB54-4308-AF3B-C0862B10F2C9}">
    <text>(Vide Nota 2)</text>
  </threadedComment>
  <threadedComment ref="E42" dT="2023-04-05T20:07:14.86" personId="{FD31B673-1041-4365-B4E7-28AB1DDDD2BD}" id="{64723A81-B019-404D-84AB-A84CAD7E5752}">
    <text>(Vide Nota 2)</text>
  </threadedComment>
  <threadedComment ref="I55" dT="2023-04-05T20:06:19.26" personId="{FD31B673-1041-4365-B4E7-28AB1DDDD2BD}" id="{D8BA8FA2-A7F1-4573-BB0C-A309DE45C8A8}">
    <text>Ver Cadernos Técnicos de Logística de Vigilância e de Limpeza e Conservação.</text>
  </threadedComment>
  <threadedComment ref="B126" dT="2023-04-26T21:50:28.65" personId="{FD31B673-1041-4365-B4E7-28AB1DDDD2BD}" id="{93B1177B-2E77-4D67-B058-0E23E702E32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3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9BBE14D0-69A2-4D6F-A417-F724473427C7}">
    <text>(Vide Nota 2)</text>
  </threadedComment>
  <threadedComment ref="E42" dT="2023-04-05T20:07:14.86" personId="{FD31B673-1041-4365-B4E7-28AB1DDDD2BD}" id="{8CF14899-5551-43BD-96DC-AE77C48928D2}">
    <text>(Vide Nota 2)</text>
  </threadedComment>
  <threadedComment ref="I55" dT="2023-04-05T20:06:19.26" personId="{FD31B673-1041-4365-B4E7-28AB1DDDD2BD}" id="{619D6ECF-6DB8-4863-B8E6-BB041A254EF4}">
    <text>Ver Cadernos Técnicos de Logística de Vigilância e de Limpeza e Conservação.</text>
  </threadedComment>
  <threadedComment ref="B126" dT="2023-04-26T21:50:28.65" personId="{FD31B673-1041-4365-B4E7-28AB1DDDD2BD}" id="{E636295E-AE6B-4292-BAD7-1A2B2BF8142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4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9BA05790-B5A0-4B53-B4E6-AB0B6BA18982}">
    <text>(Vide Nota 2)</text>
  </threadedComment>
  <threadedComment ref="E42" dT="2023-04-05T20:07:14.86" personId="{FD31B673-1041-4365-B4E7-28AB1DDDD2BD}" id="{4B66406D-D8E4-4512-B94C-04561DB89ED5}">
    <text>(Vide Nota 2)</text>
  </threadedComment>
  <threadedComment ref="I55" dT="2023-04-05T20:06:19.26" personId="{FD31B673-1041-4365-B4E7-28AB1DDDD2BD}" id="{0A222303-269F-4DBF-9DD7-8BAEB2E50F8D}">
    <text>Ver Cadernos Técnicos de Logística de Vigilância e de Limpeza e Conservação.</text>
  </threadedComment>
  <threadedComment ref="B126" dT="2023-04-26T21:50:28.65" personId="{FD31B673-1041-4365-B4E7-28AB1DDDD2BD}" id="{408506A7-BB46-47B9-AA2D-DF531B600EA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5.xml><?xml version="1.0" encoding="utf-8"?>
<ThreadedComments xmlns="http://schemas.microsoft.com/office/spreadsheetml/2018/threadedcomments" xmlns:x="http://schemas.openxmlformats.org/spreadsheetml/2006/main">
  <threadedComment ref="D18" dT="2023-04-29T12:25:04.64" personId="{FD31B673-1041-4365-B4E7-28AB1DDDD2BD}" id="{58438A80-9974-4CDF-9415-40CE501C30A8}">
    <text>Custo a confirmar mediante laudo pericial.</text>
  </threadedComment>
  <threadedComment ref="C42" dT="2023-04-05T20:07:07.40" personId="{FD31B673-1041-4365-B4E7-28AB1DDDD2BD}" id="{513A0773-E9B2-4C58-954B-3279FC55129D}">
    <text>(Vide Nota 2)</text>
  </threadedComment>
  <threadedComment ref="E42" dT="2023-04-05T20:07:14.86" personId="{FD31B673-1041-4365-B4E7-28AB1DDDD2BD}" id="{805F00A0-2233-4AB5-B308-E15943B50350}">
    <text>(Vide Nota 2)</text>
  </threadedComment>
  <threadedComment ref="I55" dT="2023-04-05T20:06:19.26" personId="{FD31B673-1041-4365-B4E7-28AB1DDDD2BD}" id="{F1B54F94-19A2-48D8-803B-AA13731BFEF6}">
    <text>Ver Cadernos Técnicos de Logística de Vigilância e de Limpeza e Conservação.</text>
  </threadedComment>
  <threadedComment ref="B126" dT="2023-04-26T21:50:28.65" personId="{FD31B673-1041-4365-B4E7-28AB1DDDD2BD}" id="{786FB54D-DA80-48B5-A18C-46DC7E8D6D3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6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4DC8A720-ADEC-4293-AFC1-7E21D86C4848}">
    <text>(Vide Nota 2)</text>
  </threadedComment>
  <threadedComment ref="E42" dT="2023-04-05T20:07:14.86" personId="{FD31B673-1041-4365-B4E7-28AB1DDDD2BD}" id="{79F47BD9-2EE7-4166-A5BB-D7F70F20392D}">
    <text>(Vide Nota 2)</text>
  </threadedComment>
  <threadedComment ref="I55" dT="2023-04-05T20:06:19.26" personId="{FD31B673-1041-4365-B4E7-28AB1DDDD2BD}" id="{51399C15-F887-499E-BC41-B3FF1EC782F9}">
    <text>Ver Cadernos Técnicos de Logística de Vigilância e de Limpeza e Conservação.</text>
  </threadedComment>
  <threadedComment ref="B126" dT="2023-04-26T21:50:28.65" personId="{FD31B673-1041-4365-B4E7-28AB1DDDD2BD}" id="{9C9FE8BC-493D-4831-8229-894995409BF7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7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2D5036FA-591D-4682-8BF4-EC8C5174984C}">
    <text>(Vide Nota 2)</text>
  </threadedComment>
  <threadedComment ref="E42" dT="2023-04-05T20:07:14.86" personId="{FD31B673-1041-4365-B4E7-28AB1DDDD2BD}" id="{2FA2F41C-3D70-4FE0-811E-4CABE3F4B5D8}">
    <text>(Vide Nota 2)</text>
  </threadedComment>
  <threadedComment ref="I55" dT="2023-04-05T20:06:19.26" personId="{FD31B673-1041-4365-B4E7-28AB1DDDD2BD}" id="{320F5287-8434-43E5-A5D6-2CB140917EAE}">
    <text>Ver Cadernos Técnicos de Logística de Vigilância e de Limpeza e Conservação.</text>
  </threadedComment>
  <threadedComment ref="B126" dT="2023-04-26T21:50:28.65" personId="{FD31B673-1041-4365-B4E7-28AB1DDDD2BD}" id="{5AA17006-0BF6-49B2-9B1F-C1775D80280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8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E2BE0AF6-0A4F-4D86-B682-CB642D15534B}">
    <text>(Vide Nota 2)</text>
  </threadedComment>
  <threadedComment ref="E42" dT="2023-04-05T20:07:14.86" personId="{FD31B673-1041-4365-B4E7-28AB1DDDD2BD}" id="{5FA63747-D4DE-429E-BC1D-40F0D93BA72E}">
    <text>(Vide Nota 2)</text>
  </threadedComment>
  <threadedComment ref="I55" dT="2023-04-05T20:06:19.26" personId="{FD31B673-1041-4365-B4E7-28AB1DDDD2BD}" id="{1B7C601A-E5E5-481C-BDF9-C2209B7AB64C}">
    <text>Ver Cadernos Técnicos de Logística de Vigilância e de Limpeza e Conservação.</text>
  </threadedComment>
  <threadedComment ref="B126" dT="2023-04-26T21:50:28.65" personId="{FD31B673-1041-4365-B4E7-28AB1DDDD2BD}" id="{12C1D158-97CF-43F2-AA41-66BDE53B22D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69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70BDF36E-ECFF-4E52-9D36-714BEB085BFE}">
    <text>(Vide Nota 2)</text>
  </threadedComment>
  <threadedComment ref="E42" dT="2023-04-05T20:07:14.86" personId="{FD31B673-1041-4365-B4E7-28AB1DDDD2BD}" id="{8E0AFD9B-447B-4586-8142-67B7D59624F3}">
    <text>(Vide Nota 2)</text>
  </threadedComment>
  <threadedComment ref="I55" dT="2023-04-05T20:06:19.26" personId="{FD31B673-1041-4365-B4E7-28AB1DDDD2BD}" id="{D5A49F73-CFC0-4FAB-B0A7-C81FFB36D73D}">
    <text>Ver Cadernos Técnicos de Logística de Vigilância e de Limpeza e Conservação.</text>
  </threadedComment>
  <threadedComment ref="B126" dT="2023-04-26T21:50:28.65" personId="{FD31B673-1041-4365-B4E7-28AB1DDDD2BD}" id="{6FBDDED0-06B5-4F97-970F-13F1680FF56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98E864F6-1D6D-4965-95E0-2D8CF952A1CB}">
    <text>(Vide Nota 2)</text>
  </threadedComment>
  <threadedComment ref="E42" dT="2023-04-05T20:07:14.86" personId="{FD31B673-1041-4365-B4E7-28AB1DDDD2BD}" id="{E5695DA4-D8AA-4A15-859E-3BDBAEDF49EF}">
    <text>(Vide Nota 2)</text>
  </threadedComment>
  <threadedComment ref="I55" dT="2023-04-05T20:06:19.26" personId="{FD31B673-1041-4365-B4E7-28AB1DDDD2BD}" id="{83C29B35-6F7C-43FC-8B52-011386368D00}">
    <text>Ver Cadernos Técnicos de Logística de Vigilância e de Limpeza e Conservação.</text>
  </threadedComment>
  <threadedComment ref="B126" dT="2023-04-26T21:50:28.65" personId="{FD31B673-1041-4365-B4E7-28AB1DDDD2BD}" id="{8B751EDB-B2F4-4748-BEB3-67026786EBB3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0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96ECAC83-3CE5-44B7-A87A-3E65EEADDD89}">
    <text>(Vide Nota 2)</text>
  </threadedComment>
  <threadedComment ref="E42" dT="2023-04-05T20:07:14.86" personId="{FD31B673-1041-4365-B4E7-28AB1DDDD2BD}" id="{636515C6-CBDF-4988-9878-24BA08C09343}">
    <text>(Vide Nota 2)</text>
  </threadedComment>
  <threadedComment ref="I55" dT="2023-04-05T20:06:19.26" personId="{FD31B673-1041-4365-B4E7-28AB1DDDD2BD}" id="{20A7955B-E76C-4E3F-9DDE-FA0936B8ABB3}">
    <text>Ver Cadernos Técnicos de Logística de Vigilância e de Limpeza e Conservação.</text>
  </threadedComment>
  <threadedComment ref="B126" dT="2023-04-26T21:50:28.65" personId="{FD31B673-1041-4365-B4E7-28AB1DDDD2BD}" id="{58FF7EFF-D2F8-4B0D-B723-BAF26630DF23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1.xml><?xml version="1.0" encoding="utf-8"?>
<ThreadedComments xmlns="http://schemas.microsoft.com/office/spreadsheetml/2018/threadedcomments" xmlns:x="http://schemas.openxmlformats.org/spreadsheetml/2006/main">
  <threadedComment ref="D7" dT="2023-04-27T20:51:51.36" personId="{FD31B673-1041-4365-B4E7-28AB1DDDD2BD}" id="{679F9B8F-F38C-4C9F-A8E2-B45230B8753F}">
    <text>FONTE: https://cargos.com.br/salario/trabalhador-bracal-na-agropecuaria-exclusive-conta-propria/
Cabe ao setor demandante confirmar esta estimativa de custo.</text>
    <extLst>
      <x:ext xmlns:xltc2="http://schemas.microsoft.com/office/spreadsheetml/2020/threadedcomments2" uri="{F7C98A9C-CBB3-438F-8F68-D28B6AF4A901}">
        <xltc2:checksum>2812045986</xltc2:checksum>
        <xltc2:hyperlink startIndex="7" length="89" url="https://cargos.com.br/salario/trabalhador-bracal-na-agropecuaria-exclusive-conta-propria/"/>
      </x:ext>
    </extLst>
  </threadedComment>
  <threadedComment ref="D18" dT="2023-04-29T12:26:04.76" personId="{FD31B673-1041-4365-B4E7-28AB1DDDD2BD}" id="{FB5BE66C-CA75-43D4-BDE1-1EF337056F7A}">
    <text>Custo a confirmar mediante laudo pericial.</text>
  </threadedComment>
  <threadedComment ref="C42" dT="2023-04-05T20:07:07.40" personId="{FD31B673-1041-4365-B4E7-28AB1DDDD2BD}" id="{6528D470-9702-40A7-BCFC-6DBA251B4C1D}">
    <text>(Vide Nota 2)</text>
  </threadedComment>
  <threadedComment ref="E42" dT="2023-04-05T20:07:14.86" personId="{FD31B673-1041-4365-B4E7-28AB1DDDD2BD}" id="{9D1C156E-4CA9-4374-9128-092C5AEF2569}">
    <text>(Vide Nota 2)</text>
  </threadedComment>
  <threadedComment ref="I55" dT="2023-04-05T20:06:19.26" personId="{FD31B673-1041-4365-B4E7-28AB1DDDD2BD}" id="{998D8B39-7D8E-47F6-AB3B-58747F78F52A}">
    <text>Ver Cadernos Técnicos de Logística de Vigilância e de Limpeza e Conservação.</text>
  </threadedComment>
  <threadedComment ref="B126" dT="2023-04-26T21:50:28.65" personId="{FD31B673-1041-4365-B4E7-28AB1DDDD2BD}" id="{8DB2C63B-CF82-46DC-9F49-30C9AFE482A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2.xml><?xml version="1.0" encoding="utf-8"?>
<ThreadedComments xmlns="http://schemas.microsoft.com/office/spreadsheetml/2018/threadedcomments" xmlns:x="http://schemas.openxmlformats.org/spreadsheetml/2006/main">
  <threadedComment ref="D7" dT="2023-04-27T21:04:53.89" personId="{FD31B673-1041-4365-B4E7-28AB1DDDD2BD}" id="{EE38FF92-7D02-4C1C-ABD5-64ADFE66DB7E}">
    <text>FONTE: https://cargos.com.br/salario/eletricista-de-manutencao-em-geral/
Cabe ao setor demandante confirmar esta estimativa de custo.</text>
    <extLst>
      <x:ext xmlns:xltc2="http://schemas.microsoft.com/office/spreadsheetml/2020/threadedcomments2" uri="{F7C98A9C-CBB3-438F-8F68-D28B6AF4A901}">
        <xltc2:checksum>4190543998</xltc2:checksum>
        <xltc2:hyperlink startIndex="7" length="65" url="https://cargos.com.br/salario/eletricista-de-manutencao-em-geral/"/>
      </x:ext>
    </extLst>
  </threadedComment>
  <threadedComment ref="C42" dT="2023-04-05T20:07:07.40" personId="{FD31B673-1041-4365-B4E7-28AB1DDDD2BD}" id="{9D23101F-175A-4FA6-A6D0-16E7D2753A34}">
    <text>(Vide Nota 2)</text>
  </threadedComment>
  <threadedComment ref="E42" dT="2023-04-05T20:07:14.86" personId="{FD31B673-1041-4365-B4E7-28AB1DDDD2BD}" id="{56A86C40-19AB-4D02-9038-9C5CF7233777}">
    <text>(Vide Nota 2)</text>
  </threadedComment>
  <threadedComment ref="I55" dT="2023-04-05T20:06:19.26" personId="{FD31B673-1041-4365-B4E7-28AB1DDDD2BD}" id="{EEAF3BDA-D0BA-4B34-8FAC-234466D968C7}">
    <text>Ver Cadernos Técnicos de Logística de Vigilância e de Limpeza e Conservação.</text>
  </threadedComment>
  <threadedComment ref="B126" dT="2023-04-26T21:50:28.65" personId="{FD31B673-1041-4365-B4E7-28AB1DDDD2BD}" id="{EE3BE66B-0FE9-4F65-BB5D-7867C1A562A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3.xml><?xml version="1.0" encoding="utf-8"?>
<ThreadedComments xmlns="http://schemas.microsoft.com/office/spreadsheetml/2018/threadedcomments" xmlns:x="http://schemas.openxmlformats.org/spreadsheetml/2006/main">
  <threadedComment ref="D7" dT="2023-04-27T21:11:38.49" personId="{FD31B673-1041-4365-B4E7-28AB1DDDD2BD}" id="{BD45F47B-BD99-489E-8F87-016DC8622E31}">
    <text>FONTE: https://cargos.com.br/salario/mecanico-ajustador/
Cabe ao setor demandante confirmar esta estimativa de custo.</text>
    <extLst>
      <x:ext xmlns:xltc2="http://schemas.microsoft.com/office/spreadsheetml/2020/threadedcomments2" uri="{F7C98A9C-CBB3-438F-8F68-D28B6AF4A901}">
        <xltc2:checksum>3529655314</xltc2:checksum>
        <xltc2:hyperlink startIndex="7" length="49" url="https://cargos.com.br/salario/mecanico-ajustador/"/>
      </x:ext>
    </extLst>
  </threadedComment>
  <threadedComment ref="C42" dT="2023-04-05T20:07:07.40" personId="{FD31B673-1041-4365-B4E7-28AB1DDDD2BD}" id="{24B9E172-44B2-49E1-BECE-17BCF3BFABBD}">
    <text>(Vide Nota 2)</text>
  </threadedComment>
  <threadedComment ref="E42" dT="2023-04-05T20:07:14.86" personId="{FD31B673-1041-4365-B4E7-28AB1DDDD2BD}" id="{EB42F109-696E-4537-BBF3-9CDF719AF108}">
    <text>(Vide Nota 2)</text>
  </threadedComment>
  <threadedComment ref="I55" dT="2023-04-05T20:06:19.26" personId="{FD31B673-1041-4365-B4E7-28AB1DDDD2BD}" id="{48B33A96-E049-4BEE-942B-573B5A2EECFA}">
    <text>Ver Cadernos Técnicos de Logística de Vigilância e de Limpeza e Conservação.</text>
  </threadedComment>
  <threadedComment ref="B126" dT="2023-04-26T21:50:28.65" personId="{FD31B673-1041-4365-B4E7-28AB1DDDD2BD}" id="{7D9D10BE-66E3-4CEE-A05D-E9A81C96F9AA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4.xml><?xml version="1.0" encoding="utf-8"?>
<ThreadedComments xmlns="http://schemas.microsoft.com/office/spreadsheetml/2018/threadedcomments" xmlns:x="http://schemas.openxmlformats.org/spreadsheetml/2006/main">
  <threadedComment ref="D7" dT="2023-04-27T21:13:47.39" personId="{FD31B673-1041-4365-B4E7-28AB1DDDD2BD}" id="{1D13B176-7A91-4757-9C3C-9D1298AF96BF}">
    <text>FONTE: https://cargos.com.br/salario/auxiliar-em-saude-bucal/
Cabe ao setor demandante confirmar esta estimativa de custo.</text>
    <extLst>
      <x:ext xmlns:xltc2="http://schemas.microsoft.com/office/spreadsheetml/2020/threadedcomments2" uri="{F7C98A9C-CBB3-438F-8F68-D28B6AF4A901}">
        <xltc2:checksum>3255457319</xltc2:checksum>
        <xltc2:hyperlink startIndex="7" length="54" url="https://cargos.com.br/salario/auxiliar-em-saude-bucal/"/>
      </x:ext>
    </extLst>
  </threadedComment>
  <threadedComment ref="D18" dT="2023-04-29T12:26:49.77" personId="{FD31B673-1041-4365-B4E7-28AB1DDDD2BD}" id="{C99EF7E3-8B6F-4572-8D6E-33E63A3534FF}">
    <text>Custo a confirmar mediante laudo pericial.</text>
  </threadedComment>
  <threadedComment ref="C42" dT="2023-04-05T20:07:07.40" personId="{FD31B673-1041-4365-B4E7-28AB1DDDD2BD}" id="{99B5FEA0-2FAC-4B71-A226-C9E0BA456F73}">
    <text>(Vide Nota 2)</text>
  </threadedComment>
  <threadedComment ref="E42" dT="2023-04-05T20:07:14.86" personId="{FD31B673-1041-4365-B4E7-28AB1DDDD2BD}" id="{7791F25F-2572-4923-9D8B-40E3709B73B0}">
    <text>(Vide Nota 2)</text>
  </threadedComment>
  <threadedComment ref="I55" dT="2023-04-05T20:06:19.26" personId="{FD31B673-1041-4365-B4E7-28AB1DDDD2BD}" id="{41DF841C-0FC4-4F02-BAD0-FA8D01A387DF}">
    <text>Ver Cadernos Técnicos de Logística de Vigilância e de Limpeza e Conservação.</text>
  </threadedComment>
  <threadedComment ref="B126" dT="2023-04-26T21:50:28.65" personId="{FD31B673-1041-4365-B4E7-28AB1DDDD2BD}" id="{985F95F1-0472-47BD-A218-CA3D5DD0A45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5.xml><?xml version="1.0" encoding="utf-8"?>
<ThreadedComments xmlns="http://schemas.microsoft.com/office/spreadsheetml/2018/threadedcomments" xmlns:x="http://schemas.openxmlformats.org/spreadsheetml/2006/main">
  <threadedComment ref="D18" dT="2023-04-29T12:27:19.52" personId="{FD31B673-1041-4365-B4E7-28AB1DDDD2BD}" id="{5197C538-E128-4386-9FD9-47DA0BDEC90E}">
    <text>Custo a confirmar mediante laudo pericial.</text>
  </threadedComment>
  <threadedComment ref="C42" dT="2023-04-05T20:07:07.40" personId="{FD31B673-1041-4365-B4E7-28AB1DDDD2BD}" id="{8045A197-85A3-4F0E-9618-2730DDE20693}">
    <text>(Vide Nota 2)</text>
  </threadedComment>
  <threadedComment ref="E42" dT="2023-04-05T20:07:14.86" personId="{FD31B673-1041-4365-B4E7-28AB1DDDD2BD}" id="{2EF23553-582D-463F-B25C-0734B6440463}">
    <text>(Vide Nota 2)</text>
  </threadedComment>
  <threadedComment ref="I55" dT="2023-04-05T20:06:19.26" personId="{FD31B673-1041-4365-B4E7-28AB1DDDD2BD}" id="{7A3981D5-6C1F-47B3-A4D4-DF55777E706D}">
    <text>Ver Cadernos Técnicos de Logística de Vigilância e de Limpeza e Conservação.</text>
  </threadedComment>
  <threadedComment ref="B126" dT="2023-04-26T21:50:28.65" personId="{FD31B673-1041-4365-B4E7-28AB1DDDD2BD}" id="{EEF6987C-62FE-439A-B86E-321631525A4C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6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2D08B430-F0CB-462F-90D9-AA94F3F48891}">
    <text>(Vide Nota 2)</text>
  </threadedComment>
  <threadedComment ref="E42" dT="2023-04-05T20:07:14.86" personId="{FD31B673-1041-4365-B4E7-28AB1DDDD2BD}" id="{EE9853B6-3B4F-416E-8B74-7B58C7C389DC}">
    <text>(Vide Nota 2)</text>
  </threadedComment>
  <threadedComment ref="I55" dT="2023-04-05T20:06:19.26" personId="{FD31B673-1041-4365-B4E7-28AB1DDDD2BD}" id="{C2D21BC8-260D-4BE0-BE08-5C4F6D402D85}">
    <text>Ver Cadernos Técnicos de Logística de Vigilância e de Limpeza e Conservação.</text>
  </threadedComment>
  <threadedComment ref="B126" dT="2023-04-26T21:50:28.65" personId="{FD31B673-1041-4365-B4E7-28AB1DDDD2BD}" id="{1D5B148E-EB03-4B21-8BB6-7CD9F9CE560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7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3BC7DC34-4668-4B7C-9B14-14F5004E5CF0}">
    <text>(Vide Nota 2)</text>
  </threadedComment>
  <threadedComment ref="E42" dT="2023-04-05T20:07:14.86" personId="{FD31B673-1041-4365-B4E7-28AB1DDDD2BD}" id="{B8A22D73-B3EB-45CF-AB0B-5BDA71AADFD5}">
    <text>(Vide Nota 2)</text>
  </threadedComment>
  <threadedComment ref="I55" dT="2023-04-05T20:06:19.26" personId="{FD31B673-1041-4365-B4E7-28AB1DDDD2BD}" id="{9647E6B0-DD45-4DA0-B86C-E023EA7CE6F5}">
    <text>Ver Cadernos Técnicos de Logística de Vigilância e de Limpeza e Conservação.</text>
  </threadedComment>
  <threadedComment ref="B126" dT="2023-04-26T21:50:28.65" personId="{FD31B673-1041-4365-B4E7-28AB1DDDD2BD}" id="{24A6BE8C-BB13-468F-817E-DFED713C9F85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8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28D1CEB4-AE36-4E7F-BAF8-34003DF07716}">
    <text>(Vide Nota 2)</text>
  </threadedComment>
  <threadedComment ref="E42" dT="2023-04-05T20:07:14.86" personId="{FD31B673-1041-4365-B4E7-28AB1DDDD2BD}" id="{127D3B6C-0625-436F-A772-8B1F1374A0DB}">
    <text>(Vide Nota 2)</text>
  </threadedComment>
  <threadedComment ref="I55" dT="2023-04-05T20:06:19.26" personId="{FD31B673-1041-4365-B4E7-28AB1DDDD2BD}" id="{56F12458-EA67-43C3-8407-583EB37215AF}">
    <text>Ver Cadernos Técnicos de Logística de Vigilância e de Limpeza e Conservação.</text>
  </threadedComment>
  <threadedComment ref="B126" dT="2023-04-26T21:50:28.65" personId="{FD31B673-1041-4365-B4E7-28AB1DDDD2BD}" id="{076BCF69-2F8A-4BA4-92FA-CA66AC0C632A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79.xml><?xml version="1.0" encoding="utf-8"?>
<ThreadedComments xmlns="http://schemas.microsoft.com/office/spreadsheetml/2018/threadedcomments" xmlns:x="http://schemas.openxmlformats.org/spreadsheetml/2006/main">
  <threadedComment ref="D7" dT="2023-04-27T21:25:07.99" personId="{FD31B673-1041-4365-B4E7-28AB1DDDD2BD}" id="{EBFA4D26-C4F2-4C14-8A26-AA5C02809B90}">
    <text>FONTE: https://cargos.com.br/salario/auxiliar-de-cozinha/
A média salaria é de R$ 1.312,15. Entretanto, se manteve o piso salarial da CCT ES000151/2023, de R$ 1.320,21, equiparado a cargo de "copeira".
Cabe ao setor demandante confirmar esta estimativa de custo.</text>
    <extLst>
      <x:ext xmlns:xltc2="http://schemas.microsoft.com/office/spreadsheetml/2020/threadedcomments2" uri="{F7C98A9C-CBB3-438F-8F68-D28B6AF4A901}">
        <xltc2:checksum>719972437</xltc2:checksum>
        <xltc2:hyperlink startIndex="7" length="50" url="https://cargos.com.br/salario/auxiliar-de-cozinha/"/>
      </x:ext>
    </extLst>
  </threadedComment>
  <threadedComment ref="D18" dT="2023-04-29T12:28:26.12" personId="{FD31B673-1041-4365-B4E7-28AB1DDDD2BD}" id="{2261CF9D-1D3F-46FF-998F-485396F9DA9A}">
    <text>Custo a confirmar mediante laudo pericial.</text>
  </threadedComment>
  <threadedComment ref="C42" dT="2023-04-05T20:07:07.40" personId="{FD31B673-1041-4365-B4E7-28AB1DDDD2BD}" id="{7F91F42E-A790-4250-A36C-33A751323E9E}">
    <text>(Vide Nota 2)</text>
  </threadedComment>
  <threadedComment ref="E42" dT="2023-04-05T20:07:14.86" personId="{FD31B673-1041-4365-B4E7-28AB1DDDD2BD}" id="{B7CD1D4F-F580-43CB-8CD0-45689C0F6943}">
    <text>(Vide Nota 2)</text>
  </threadedComment>
  <threadedComment ref="I55" dT="2023-04-05T20:06:19.26" personId="{FD31B673-1041-4365-B4E7-28AB1DDDD2BD}" id="{7BEE606A-5A7F-43B5-B232-2622DEC2B804}">
    <text>Ver Cadernos Técnicos de Logística de Vigilância e de Limpeza e Conservação.</text>
  </threadedComment>
  <threadedComment ref="B126" dT="2023-04-26T21:50:28.65" personId="{FD31B673-1041-4365-B4E7-28AB1DDDD2BD}" id="{A8BFB125-BE69-4919-805A-F82814AE0AB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0AAD8A74-CCA0-46F6-B075-B583C373E608}">
    <text>(Vide Nota 2)</text>
  </threadedComment>
  <threadedComment ref="E42" dT="2023-04-05T20:07:14.86" personId="{FD31B673-1041-4365-B4E7-28AB1DDDD2BD}" id="{92017582-3DB4-4887-BEFC-44BE0EE2F34C}">
    <text>(Vide Nota 2)</text>
  </threadedComment>
  <threadedComment ref="I55" dT="2023-04-05T20:06:19.26" personId="{FD31B673-1041-4365-B4E7-28AB1DDDD2BD}" id="{48449675-CAC9-4D07-A89C-AF941733926A}">
    <text>Ver Cadernos Técnicos de Logística de Vigilância e de Limpeza e Conservação.</text>
  </threadedComment>
  <threadedComment ref="B126" dT="2023-04-26T21:50:28.65" personId="{FD31B673-1041-4365-B4E7-28AB1DDDD2BD}" id="{784A0C31-0991-4120-8A3B-C192F3468D9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0.xml><?xml version="1.0" encoding="utf-8"?>
<ThreadedComments xmlns="http://schemas.microsoft.com/office/spreadsheetml/2018/threadedcomments" xmlns:x="http://schemas.openxmlformats.org/spreadsheetml/2006/main">
  <threadedComment ref="D7" dT="2023-04-27T21:28:38.54" personId="{FD31B673-1041-4365-B4E7-28AB1DDDD2BD}" id="{70B5ECDB-D1BF-4BDE-965A-ADA77370D5F1}">
    <text>FONTE: https://cargos.com.br/salario/cozinheiro-industrial/
Cabe ao setor demandante confirmar esta estimativa de custo.</text>
    <extLst>
      <x:ext xmlns:xltc2="http://schemas.microsoft.com/office/spreadsheetml/2020/threadedcomments2" uri="{F7C98A9C-CBB3-438F-8F68-D28B6AF4A901}">
        <xltc2:checksum>510027785</xltc2:checksum>
        <xltc2:hyperlink startIndex="7" length="52" url="https://cargos.com.br/salario/cozinheiro-industrial/"/>
      </x:ext>
    </extLst>
  </threadedComment>
  <threadedComment ref="D18" dT="2023-04-29T12:28:47.20" personId="{FD31B673-1041-4365-B4E7-28AB1DDDD2BD}" id="{B66B99F1-369A-4B25-93C5-AC8D02851961}">
    <text>Custo a confirmar mediante laudo pericial.</text>
  </threadedComment>
  <threadedComment ref="C42" dT="2023-04-05T20:07:07.40" personId="{FD31B673-1041-4365-B4E7-28AB1DDDD2BD}" id="{35410E6C-E483-4A01-8E95-0B87B8EDDEB7}">
    <text>(Vide Nota 2)</text>
  </threadedComment>
  <threadedComment ref="E42" dT="2023-04-05T20:07:14.86" personId="{FD31B673-1041-4365-B4E7-28AB1DDDD2BD}" id="{0EF5BBBE-6E84-4F56-94B2-FEF98DF9A834}">
    <text>(Vide Nota 2)</text>
  </threadedComment>
  <threadedComment ref="I55" dT="2023-04-05T20:06:19.26" personId="{FD31B673-1041-4365-B4E7-28AB1DDDD2BD}" id="{29AA4DCF-CB60-4941-9BCC-A4F588925868}">
    <text>Ver Cadernos Técnicos de Logística de Vigilância e de Limpeza e Conservação.</text>
  </threadedComment>
  <threadedComment ref="B126" dT="2023-04-26T21:50:28.65" personId="{FD31B673-1041-4365-B4E7-28AB1DDDD2BD}" id="{7C9816DB-6D30-4D83-AD26-3120BC7ECA4F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1.xml><?xml version="1.0" encoding="utf-8"?>
<ThreadedComments xmlns="http://schemas.microsoft.com/office/spreadsheetml/2018/threadedcomments" xmlns:x="http://schemas.openxmlformats.org/spreadsheetml/2006/main">
  <threadedComment ref="C42" dT="2023-04-05T20:07:07.40" personId="{FD31B673-1041-4365-B4E7-28AB1DDDD2BD}" id="{8BB75B7E-5253-498E-B88E-24EB027254C5}">
    <text>(Vide Nota 2)</text>
  </threadedComment>
  <threadedComment ref="E42" dT="2023-04-05T20:07:14.86" personId="{FD31B673-1041-4365-B4E7-28AB1DDDD2BD}" id="{85B5A9B7-C0C5-4E35-B0C9-4CCAC2A7C295}">
    <text>(Vide Nota 2)</text>
  </threadedComment>
  <threadedComment ref="I55" dT="2023-04-05T20:06:19.26" personId="{FD31B673-1041-4365-B4E7-28AB1DDDD2BD}" id="{ED648024-6235-411D-AE1B-09FA92131D05}">
    <text>Ver Cadernos Técnicos de Logística de Vigilância e de Limpeza e Conservação.</text>
  </threadedComment>
  <threadedComment ref="B126" dT="2023-04-26T21:50:28.65" personId="{FD31B673-1041-4365-B4E7-28AB1DDDD2BD}" id="{22806316-72EB-4C84-8569-0C6811036BAB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2.xml><?xml version="1.0" encoding="utf-8"?>
<ThreadedComments xmlns="http://schemas.microsoft.com/office/spreadsheetml/2018/threadedcomments" xmlns:x="http://schemas.openxmlformats.org/spreadsheetml/2006/main">
  <threadedComment ref="D7" dT="2023-04-27T21:37:42.77" personId="{FD31B673-1041-4365-B4E7-28AB1DDDD2BD}" id="{D60734A0-0E92-487C-B3AD-BE3B1875C0CE}">
    <text>FONTE: https://cargos.com.br/salario/auxiliar-de-enfermagem/
Cabe ao setor demandante confirmar esta estimativa de custo.</text>
    <extLst>
      <x:ext xmlns:xltc2="http://schemas.microsoft.com/office/spreadsheetml/2020/threadedcomments2" uri="{F7C98A9C-CBB3-438F-8F68-D28B6AF4A901}">
        <xltc2:checksum>121118613</xltc2:checksum>
        <xltc2:hyperlink startIndex="7" length="53" url="https://cargos.com.br/salario/auxiliar-de-enfermagem/"/>
      </x:ext>
    </extLst>
  </threadedComment>
  <threadedComment ref="D18" dT="2023-04-29T12:29:46.08" personId="{FD31B673-1041-4365-B4E7-28AB1DDDD2BD}" id="{726D6B17-3C9C-4D13-977C-141937C3252D}">
    <text>Custo a confirmar mediante laudo pericial.</text>
  </threadedComment>
  <threadedComment ref="C42" dT="2023-04-05T20:07:07.40" personId="{FD31B673-1041-4365-B4E7-28AB1DDDD2BD}" id="{7F2BF808-CF2F-4CD4-AD75-4B52A0AD897F}">
    <text>(Vide Nota 2)</text>
  </threadedComment>
  <threadedComment ref="E42" dT="2023-04-05T20:07:14.86" personId="{FD31B673-1041-4365-B4E7-28AB1DDDD2BD}" id="{E9CF53E2-EC07-4AE2-AA4E-0CD537315157}">
    <text>(Vide Nota 2)</text>
  </threadedComment>
  <threadedComment ref="I55" dT="2023-04-05T20:06:19.26" personId="{FD31B673-1041-4365-B4E7-28AB1DDDD2BD}" id="{602C70BF-4DE2-4E00-BB19-85375A2845FE}">
    <text>Ver Cadernos Técnicos de Logística de Vigilância e de Limpeza e Conservação.</text>
  </threadedComment>
  <threadedComment ref="B126" dT="2023-04-26T21:50:28.65" personId="{FD31B673-1041-4365-B4E7-28AB1DDDD2BD}" id="{E4104826-2AAA-4DC8-A632-67B0D7EA59A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3.xml><?xml version="1.0" encoding="utf-8"?>
<ThreadedComments xmlns="http://schemas.microsoft.com/office/spreadsheetml/2018/threadedcomments" xmlns:x="http://schemas.openxmlformats.org/spreadsheetml/2006/main">
  <threadedComment ref="D7" dT="2023-04-27T21:42:37.55" personId="{FD31B673-1041-4365-B4E7-28AB1DDDD2BD}" id="{06CDE59F-3373-4570-A210-7F50B90966A2}">
    <text>FONTE: https://cargos.com.br/salario/operador-eletromecanico/
Cabe ao setor demandante confirmar esta estimativa de custo.</text>
    <extLst>
      <x:ext xmlns:xltc2="http://schemas.microsoft.com/office/spreadsheetml/2020/threadedcomments2" uri="{F7C98A9C-CBB3-438F-8F68-D28B6AF4A901}">
        <xltc2:checksum>2703081994</xltc2:checksum>
        <xltc2:hyperlink startIndex="7" length="54" url="https://cargos.com.br/salario/operador-eletromecanico/"/>
      </x:ext>
    </extLst>
  </threadedComment>
  <threadedComment ref="C42" dT="2023-04-05T20:07:07.40" personId="{FD31B673-1041-4365-B4E7-28AB1DDDD2BD}" id="{335E77A3-97E7-481F-91BE-9C8E7E51359B}">
    <text>(Vide Nota 2)</text>
  </threadedComment>
  <threadedComment ref="E42" dT="2023-04-05T20:07:14.86" personId="{FD31B673-1041-4365-B4E7-28AB1DDDD2BD}" id="{FAA364B3-5C53-4E39-81D3-BF57171F987A}">
    <text>(Vide Nota 2)</text>
  </threadedComment>
  <threadedComment ref="I55" dT="2023-04-05T20:06:19.26" personId="{FD31B673-1041-4365-B4E7-28AB1DDDD2BD}" id="{218D75EF-CB78-4D13-A2E2-7FCBEABC6A54}">
    <text>Ver Cadernos Técnicos de Logística de Vigilância e de Limpeza e Conservação.</text>
  </threadedComment>
  <threadedComment ref="B126" dT="2023-04-26T21:50:28.65" personId="{FD31B673-1041-4365-B4E7-28AB1DDDD2BD}" id="{62B5284D-434D-43F6-AE86-2FC734C1A3F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4.xml><?xml version="1.0" encoding="utf-8"?>
<ThreadedComments xmlns="http://schemas.microsoft.com/office/spreadsheetml/2018/threadedcomments" xmlns:x="http://schemas.openxmlformats.org/spreadsheetml/2006/main">
  <threadedComment ref="D7" dT="2023-04-27T21:47:25.37" personId="{FD31B673-1041-4365-B4E7-28AB1DDDD2BD}" id="{8C03E214-3ACE-4C24-9CCD-5787F5131878}">
    <text>FONTE: https://cargos.com.br/salario/tecnico-de-audio-radio/
Cabe ao setor demandante confirmar esta estimativa de custo.</text>
    <extLst>
      <x:ext xmlns:xltc2="http://schemas.microsoft.com/office/spreadsheetml/2020/threadedcomments2" uri="{F7C98A9C-CBB3-438F-8F68-D28B6AF4A901}">
        <xltc2:checksum>1511998825</xltc2:checksum>
        <xltc2:hyperlink startIndex="7" length="53" url="https://cargos.com.br/salario/tecnico-de-audio-radio/"/>
      </x:ext>
    </extLst>
  </threadedComment>
  <threadedComment ref="C42" dT="2023-04-05T20:07:07.40" personId="{FD31B673-1041-4365-B4E7-28AB1DDDD2BD}" id="{459E44BE-6800-400D-ACC8-FAC13E12C090}">
    <text>(Vide Nota 2)</text>
  </threadedComment>
  <threadedComment ref="E42" dT="2023-04-05T20:07:14.86" personId="{FD31B673-1041-4365-B4E7-28AB1DDDD2BD}" id="{5CCF7C78-5922-40A6-81AF-DF8FEA4A8601}">
    <text>(Vide Nota 2)</text>
  </threadedComment>
  <threadedComment ref="I55" dT="2023-04-05T20:06:19.26" personId="{FD31B673-1041-4365-B4E7-28AB1DDDD2BD}" id="{F92C97EB-8173-4ED3-A408-BC959EC872AD}">
    <text>Ver Cadernos Técnicos de Logística de Vigilância e de Limpeza e Conservação.</text>
  </threadedComment>
  <threadedComment ref="B126" dT="2023-04-26T21:50:28.65" personId="{FD31B673-1041-4365-B4E7-28AB1DDDD2BD}" id="{26EBE893-3004-4E4B-948C-53A777B46EF4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5.xml><?xml version="1.0" encoding="utf-8"?>
<ThreadedComments xmlns="http://schemas.microsoft.com/office/spreadsheetml/2018/threadedcomments" xmlns:x="http://schemas.openxmlformats.org/spreadsheetml/2006/main">
  <threadedComment ref="D7" dT="2023-04-27T21:50:36.75" personId="{FD31B673-1041-4365-B4E7-28AB1DDDD2BD}" id="{0532A308-A04F-4B50-9969-F5505608E674}">
    <text>FONTE: https://cargos.com.br/salario/assistente-de-laboratorio-industrial/
Cabe ao setor demandante confirmar esta estimativa de custo.</text>
    <extLst>
      <x:ext xmlns:xltc2="http://schemas.microsoft.com/office/spreadsheetml/2020/threadedcomments2" uri="{F7C98A9C-CBB3-438F-8F68-D28B6AF4A901}">
        <xltc2:checksum>1043249396</xltc2:checksum>
        <xltc2:hyperlink startIndex="7" length="67" url="https://cargos.com.br/salario/assistente-de-laboratorio-industrial/"/>
      </x:ext>
    </extLst>
  </threadedComment>
  <threadedComment ref="D18" dT="2023-04-29T12:31:27.81" personId="{FD31B673-1041-4365-B4E7-28AB1DDDD2BD}" id="{CE794B6A-F471-4FCB-9046-A19E938218F5}">
    <text>Custo a confirmar mediante laudo pericial.</text>
  </threadedComment>
  <threadedComment ref="C42" dT="2023-04-05T20:07:07.40" personId="{FD31B673-1041-4365-B4E7-28AB1DDDD2BD}" id="{32347AD3-4A79-4694-8163-F7EC0A866F46}">
    <text>(Vide Nota 2)</text>
  </threadedComment>
  <threadedComment ref="E42" dT="2023-04-05T20:07:14.86" personId="{FD31B673-1041-4365-B4E7-28AB1DDDD2BD}" id="{411E93D3-106E-4659-AAC9-BE6E8C2D6AAE}">
    <text>(Vide Nota 2)</text>
  </threadedComment>
  <threadedComment ref="I55" dT="2023-04-05T20:06:19.26" personId="{FD31B673-1041-4365-B4E7-28AB1DDDD2BD}" id="{F3745629-DD74-45E9-9D32-078AB0E889B4}">
    <text>Ver Cadernos Técnicos de Logística de Vigilância e de Limpeza e Conservação.</text>
  </threadedComment>
  <threadedComment ref="B126" dT="2023-04-26T21:50:28.65" personId="{FD31B673-1041-4365-B4E7-28AB1DDDD2BD}" id="{FA0E7953-203E-4428-9069-9A62CAAA0056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6.xml><?xml version="1.0" encoding="utf-8"?>
<ThreadedComments xmlns="http://schemas.microsoft.com/office/spreadsheetml/2018/threadedcomments" xmlns:x="http://schemas.openxmlformats.org/spreadsheetml/2006/main">
  <threadedComment ref="D7" dT="2023-04-27T21:52:33.51" personId="{FD31B673-1041-4365-B4E7-28AB1DDDD2BD}" id="{D4980246-0AC9-4E3E-B3F9-50F2712521C9}">
    <text>FONTE: https://cargos.com.br/salario/operador-de-caldeira/
Cabe ao setor demandante confirmar esta estimativa de custo.</text>
    <extLst>
      <x:ext xmlns:xltc2="http://schemas.microsoft.com/office/spreadsheetml/2020/threadedcomments2" uri="{F7C98A9C-CBB3-438F-8F68-D28B6AF4A901}">
        <xltc2:checksum>2518584875</xltc2:checksum>
        <xltc2:hyperlink startIndex="7" length="51" url="https://cargos.com.br/salario/operador-de-caldeira/"/>
      </x:ext>
    </extLst>
  </threadedComment>
  <threadedComment ref="D18" dT="2023-04-29T12:31:59.68" personId="{FD31B673-1041-4365-B4E7-28AB1DDDD2BD}" id="{267B1A2E-9508-49E2-8507-6DDBDE6A986C}">
    <text>Custo a confirmar mediante laudo pericial.</text>
  </threadedComment>
  <threadedComment ref="C42" dT="2023-04-05T20:07:07.40" personId="{FD31B673-1041-4365-B4E7-28AB1DDDD2BD}" id="{34569810-83E1-43C2-B482-A122B926992E}">
    <text>(Vide Nota 2)</text>
  </threadedComment>
  <threadedComment ref="E42" dT="2023-04-05T20:07:14.86" personId="{FD31B673-1041-4365-B4E7-28AB1DDDD2BD}" id="{D4E7F183-3670-49FE-ACD6-B60EAB467396}">
    <text>(Vide Nota 2)</text>
  </threadedComment>
  <threadedComment ref="I55" dT="2023-04-05T20:06:19.26" personId="{FD31B673-1041-4365-B4E7-28AB1DDDD2BD}" id="{50F26F90-64D8-499F-A72B-C9E24213AD06}">
    <text>Ver Cadernos Técnicos de Logística de Vigilância e de Limpeza e Conservação.</text>
  </threadedComment>
  <threadedComment ref="B126" dT="2023-04-26T21:50:28.65" personId="{FD31B673-1041-4365-B4E7-28AB1DDDD2BD}" id="{3B8EC48C-055A-4A65-82F0-D063F312D168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7.xml><?xml version="1.0" encoding="utf-8"?>
<ThreadedComments xmlns="http://schemas.microsoft.com/office/spreadsheetml/2018/threadedcomments" xmlns:x="http://schemas.openxmlformats.org/spreadsheetml/2006/main">
  <threadedComment ref="D7" dT="2023-04-27T21:56:20.22" personId="{FD31B673-1041-4365-B4E7-28AB1DDDD2BD}" id="{657A8DC6-1866-41E6-8412-E89BA3B4B998}">
    <text>FONTE: https://cargos.com.br/salario/operador-de-maquinas-de-fabricacao-de-doces/
Cabe ao setor demandante confirmar esta estimativa de custo.</text>
    <extLst>
      <x:ext xmlns:xltc2="http://schemas.microsoft.com/office/spreadsheetml/2020/threadedcomments2" uri="{F7C98A9C-CBB3-438F-8F68-D28B6AF4A901}">
        <xltc2:checksum>4213054766</xltc2:checksum>
        <xltc2:hyperlink startIndex="7" length="74" url="https://cargos.com.br/salario/operador-de-maquinas-de-fabricacao-de-doces/"/>
      </x:ext>
    </extLst>
  </threadedComment>
  <threadedComment ref="C42" dT="2023-04-05T20:07:07.40" personId="{FD31B673-1041-4365-B4E7-28AB1DDDD2BD}" id="{12F4A8FB-F877-4A07-8ECD-413CBBFCE54A}">
    <text>(Vide Nota 2)</text>
  </threadedComment>
  <threadedComment ref="E42" dT="2023-04-05T20:07:14.86" personId="{FD31B673-1041-4365-B4E7-28AB1DDDD2BD}" id="{578793DC-03F5-4CCC-9A77-0A63282F93F5}">
    <text>(Vide Nota 2)</text>
  </threadedComment>
  <threadedComment ref="I55" dT="2023-04-05T20:06:19.26" personId="{FD31B673-1041-4365-B4E7-28AB1DDDD2BD}" id="{43C1C20C-9C3B-4591-B9C6-A701DE7A0E9B}">
    <text>Ver Cadernos Técnicos de Logística de Vigilância e de Limpeza e Conservação.</text>
  </threadedComment>
  <threadedComment ref="B126" dT="2023-04-26T21:50:28.65" personId="{FD31B673-1041-4365-B4E7-28AB1DDDD2BD}" id="{2D57ECC5-3C11-40DB-9B98-F98BA343978C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8.xml><?xml version="1.0" encoding="utf-8"?>
<ThreadedComments xmlns="http://schemas.microsoft.com/office/spreadsheetml/2018/threadedcomments" xmlns:x="http://schemas.openxmlformats.org/spreadsheetml/2006/main">
  <threadedComment ref="D7" dT="2023-04-27T21:57:55.35" personId="{FD31B673-1041-4365-B4E7-28AB1DDDD2BD}" id="{47DE30EC-C55B-4EB4-8E67-1BC17A1EF7B3}">
    <text>FONTE: https://cargos.com.br/salario/tecnico-de-alimentos/
Cabe ao setor demandante confirmar esta estimativa de custo.</text>
    <extLst>
      <x:ext xmlns:xltc2="http://schemas.microsoft.com/office/spreadsheetml/2020/threadedcomments2" uri="{F7C98A9C-CBB3-438F-8F68-D28B6AF4A901}">
        <xltc2:checksum>3992431793</xltc2:checksum>
        <xltc2:hyperlink startIndex="7" length="51" url="https://cargos.com.br/salario/tecnico-de-alimentos/"/>
      </x:ext>
    </extLst>
  </threadedComment>
  <threadedComment ref="C42" dT="2023-04-05T20:07:07.40" personId="{FD31B673-1041-4365-B4E7-28AB1DDDD2BD}" id="{5570FB97-6D1A-4BB7-83CE-E11C32A09C06}">
    <text>(Vide Nota 2)</text>
  </threadedComment>
  <threadedComment ref="E42" dT="2023-04-05T20:07:14.86" personId="{FD31B673-1041-4365-B4E7-28AB1DDDD2BD}" id="{5CA1DFFD-02FF-4C48-B4A5-2BA56B84FCBF}">
    <text>(Vide Nota 2)</text>
  </threadedComment>
  <threadedComment ref="I55" dT="2023-04-05T20:06:19.26" personId="{FD31B673-1041-4365-B4E7-28AB1DDDD2BD}" id="{90EA1C02-7794-41A0-AB25-E80B448D9309}">
    <text>Ver Cadernos Técnicos de Logística de Vigilância e de Limpeza e Conservação.</text>
  </threadedComment>
  <threadedComment ref="B126" dT="2023-04-26T21:50:28.65" personId="{FD31B673-1041-4365-B4E7-28AB1DDDD2BD}" id="{9370981F-CBFB-41F4-9783-324BD4F1DC8E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89.xml><?xml version="1.0" encoding="utf-8"?>
<ThreadedComments xmlns="http://schemas.microsoft.com/office/spreadsheetml/2018/threadedcomments" xmlns:x="http://schemas.openxmlformats.org/spreadsheetml/2006/main">
  <threadedComment ref="D7" dT="2023-04-27T22:01:00.63" personId="{FD31B673-1041-4365-B4E7-28AB1DDDD2BD}" id="{0C12C765-883F-4459-B6D4-2AB50B28E84C}">
    <text>FONTE: https://cargos.com.br/salario/tecnico-de-apoio-em-pesquisa-e-desenvolvimento-agropecuario-florestal/
Cabe ao setor demandante confirmar esta estimativa de custo.</text>
    <extLst>
      <x:ext xmlns:xltc2="http://schemas.microsoft.com/office/spreadsheetml/2020/threadedcomments2" uri="{F7C98A9C-CBB3-438F-8F68-D28B6AF4A901}">
        <xltc2:checksum>2174884599</xltc2:checksum>
        <xltc2:hyperlink startIndex="7" length="100" url="https://cargos.com.br/salario/tecnico-de-apoio-em-pesquisa-e-desenvolvimento-agropecuario-florestal/"/>
      </x:ext>
    </extLst>
  </threadedComment>
  <threadedComment ref="C42" dT="2023-04-05T20:07:07.40" personId="{FD31B673-1041-4365-B4E7-28AB1DDDD2BD}" id="{6073ECD1-900D-4876-A08A-A7629E655B7F}">
    <text>(Vide Nota 2)</text>
  </threadedComment>
  <threadedComment ref="E42" dT="2023-04-05T20:07:14.86" personId="{FD31B673-1041-4365-B4E7-28AB1DDDD2BD}" id="{CF42111A-EADC-4514-8C20-4C790D21B2CE}">
    <text>(Vide Nota 2)</text>
  </threadedComment>
  <threadedComment ref="I55" dT="2023-04-05T20:06:19.26" personId="{FD31B673-1041-4365-B4E7-28AB1DDDD2BD}" id="{41757008-6930-4939-B68F-963D68E58544}">
    <text>Ver Cadernos Técnicos de Logística de Vigilância e de Limpeza e Conservação.</text>
  </threadedComment>
  <threadedComment ref="B126" dT="2023-04-26T21:50:28.65" personId="{FD31B673-1041-4365-B4E7-28AB1DDDD2BD}" id="{7C27C745-03BB-461B-AC05-1AA197A36800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D7" dT="2023-04-27T20:51:51.36" personId="{FD31B673-1041-4365-B4E7-28AB1DDDD2BD}" id="{9A1CC40F-33F6-4D73-8504-DA7C71E61F79}">
    <text>FONTE: https://cargos.com.br/salario/trabalhador-bracal-na-agropecuaria-exclusive-conta-propria/
Cabe ao setor demandante confirmar esta estimativa de custo.</text>
    <extLst>
      <x:ext xmlns:xltc2="http://schemas.microsoft.com/office/spreadsheetml/2020/threadedcomments2" uri="{F7C98A9C-CBB3-438F-8F68-D28B6AF4A901}">
        <xltc2:checksum>2812045986</xltc2:checksum>
        <xltc2:hyperlink startIndex="7" length="89" url="https://cargos.com.br/salario/trabalhador-bracal-na-agropecuaria-exclusive-conta-propria/"/>
      </x:ext>
    </extLst>
  </threadedComment>
  <threadedComment ref="D18" dT="2023-04-28T20:08:45.98" personId="{FD31B673-1041-4365-B4E7-28AB1DDDD2BD}" id="{C22F466B-A6D7-400D-9E06-A95AABE45E47}">
    <text>Custo a confirmar mediante laudo pericial.</text>
  </threadedComment>
  <threadedComment ref="C42" dT="2023-04-05T20:07:07.40" personId="{FD31B673-1041-4365-B4E7-28AB1DDDD2BD}" id="{E9A2AD48-4990-435A-AE81-1CBD7C194D3C}">
    <text>(Vide Nota 2)</text>
  </threadedComment>
  <threadedComment ref="E42" dT="2023-04-05T20:07:14.86" personId="{FD31B673-1041-4365-B4E7-28AB1DDDD2BD}" id="{88C90A99-3A23-44E1-8ADC-F11D1C78D49A}">
    <text>(Vide Nota 2)</text>
  </threadedComment>
  <threadedComment ref="I55" dT="2023-04-05T20:06:19.26" personId="{FD31B673-1041-4365-B4E7-28AB1DDDD2BD}" id="{AD6389D8-A556-41D5-AB37-76C41B9F0D96}">
    <text>Ver Cadernos Técnicos de Logística de Vigilância e de Limpeza e Conservação.</text>
  </threadedComment>
  <threadedComment ref="B126" dT="2023-04-26T21:50:28.65" personId="{FD31B673-1041-4365-B4E7-28AB1DDDD2BD}" id="{A7854D28-9B4F-46FD-9DCD-5C0BC9EFBD9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90.xml><?xml version="1.0" encoding="utf-8"?>
<ThreadedComments xmlns="http://schemas.microsoft.com/office/spreadsheetml/2018/threadedcomments" xmlns:x="http://schemas.openxmlformats.org/spreadsheetml/2006/main">
  <threadedComment ref="D7" dT="2023-04-27T22:02:37.14" personId="{FD31B673-1041-4365-B4E7-28AB1DDDD2BD}" id="{CC0BD1E7-7B7A-47E8-8E5E-5310A16499A3}">
    <text>FONTE: https://cargos.com.br/salario/taxidermista/
Cabe ao setor demandante confirmar esta estimativa de custo.</text>
    <extLst>
      <x:ext xmlns:xltc2="http://schemas.microsoft.com/office/spreadsheetml/2020/threadedcomments2" uri="{F7C98A9C-CBB3-438F-8F68-D28B6AF4A901}">
        <xltc2:checksum>2916895707</xltc2:checksum>
        <xltc2:hyperlink startIndex="7" length="43" url="https://cargos.com.br/salario/taxidermista/"/>
      </x:ext>
    </extLst>
  </threadedComment>
  <threadedComment ref="D18" dT="2023-04-29T12:32:54.41" personId="{FD31B673-1041-4365-B4E7-28AB1DDDD2BD}" id="{A5F66CE0-AEE5-44F5-8A3F-0DB02358326E}">
    <text>Custo a confirmar mediante laudo pericial.</text>
  </threadedComment>
  <threadedComment ref="C42" dT="2023-04-05T20:07:07.40" personId="{FD31B673-1041-4365-B4E7-28AB1DDDD2BD}" id="{E6E83D8C-4A3B-4167-A3B6-DEB48086B75A}">
    <text>(Vide Nota 2)</text>
  </threadedComment>
  <threadedComment ref="E42" dT="2023-04-05T20:07:14.86" personId="{FD31B673-1041-4365-B4E7-28AB1DDDD2BD}" id="{29FB04EC-2A56-4451-A014-8A61AFB3D948}">
    <text>(Vide Nota 2)</text>
  </threadedComment>
  <threadedComment ref="I55" dT="2023-04-05T20:06:19.26" personId="{FD31B673-1041-4365-B4E7-28AB1DDDD2BD}" id="{DAAA7CC0-EB64-497F-9D32-9F417B1E0B71}">
    <text>Ver Cadernos Técnicos de Logística de Vigilância e de Limpeza e Conservação.</text>
  </threadedComment>
  <threadedComment ref="B126" dT="2023-04-26T21:50:28.65" personId="{FD31B673-1041-4365-B4E7-28AB1DDDD2BD}" id="{B4FBE573-3940-4FE0-A3E6-69A642D91FB9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91.xml><?xml version="1.0" encoding="utf-8"?>
<ThreadedComments xmlns="http://schemas.microsoft.com/office/spreadsheetml/2018/threadedcomments" xmlns:x="http://schemas.openxmlformats.org/spreadsheetml/2006/main">
  <threadedComment ref="D7" dT="2023-04-27T22:05:02.75" personId="{FD31B673-1041-4365-B4E7-28AB1DDDD2BD}" id="{E8523FD9-C190-41DF-8EBD-F981C0AE2421}">
    <text>FONTE: https://cargos.com.br/salario/embalsamador/
Cabe ao setor demandante confirmar esta estimativa de custo.</text>
    <extLst>
      <x:ext xmlns:xltc2="http://schemas.microsoft.com/office/spreadsheetml/2020/threadedcomments2" uri="{F7C98A9C-CBB3-438F-8F68-D28B6AF4A901}">
        <xltc2:checksum>1296259368</xltc2:checksum>
        <xltc2:hyperlink startIndex="7" length="43" url="https://cargos.com.br/salario/embalsamador/"/>
      </x:ext>
    </extLst>
  </threadedComment>
  <threadedComment ref="D18" dT="2023-04-29T12:33:14.31" personId="{FD31B673-1041-4365-B4E7-28AB1DDDD2BD}" id="{36044737-4737-46ED-8803-EC66D39EC2AE}">
    <text>Custo a confirmar mediante laudo pericial.</text>
  </threadedComment>
  <threadedComment ref="C42" dT="2023-04-05T20:07:07.40" personId="{FD31B673-1041-4365-B4E7-28AB1DDDD2BD}" id="{865B49B8-802A-4C6D-B1AC-1C0069104FEC}">
    <text>(Vide Nota 2)</text>
  </threadedComment>
  <threadedComment ref="E42" dT="2023-04-05T20:07:14.86" personId="{FD31B673-1041-4365-B4E7-28AB1DDDD2BD}" id="{E92D6C85-F928-4772-B9FD-904ABBA0BA34}">
    <text>(Vide Nota 2)</text>
  </threadedComment>
  <threadedComment ref="I55" dT="2023-04-05T20:06:19.26" personId="{FD31B673-1041-4365-B4E7-28AB1DDDD2BD}" id="{661EEE45-D116-44F5-9146-5D519DFCAC8C}">
    <text>Ver Cadernos Técnicos de Logística de Vigilância e de Limpeza e Conservação.</text>
  </threadedComment>
  <threadedComment ref="B126" dT="2023-04-26T21:50:28.65" personId="{FD31B673-1041-4365-B4E7-28AB1DDDD2BD}" id="{5F63CEE8-AD96-4407-9FEB-3E5CF03E35B7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92.xml><?xml version="1.0" encoding="utf-8"?>
<ThreadedComments xmlns="http://schemas.microsoft.com/office/spreadsheetml/2018/threadedcomments" xmlns:x="http://schemas.openxmlformats.org/spreadsheetml/2006/main">
  <threadedComment ref="D7" dT="2023-04-27T22:08:09.22" personId="{FD31B673-1041-4365-B4E7-28AB1DDDD2BD}" id="{26053EB2-8540-46CC-B509-27AF449F1FB3}">
    <text>FONTE: https://cargos.com.br/salario/tecnico-agricola/
Cabe ao setor demandante confirmar esta estimativa de custo.</text>
    <extLst>
      <x:ext xmlns:xltc2="http://schemas.microsoft.com/office/spreadsheetml/2020/threadedcomments2" uri="{F7C98A9C-CBB3-438F-8F68-D28B6AF4A901}">
        <xltc2:checksum>2278026925</xltc2:checksum>
        <xltc2:hyperlink startIndex="7" length="47" url="https://cargos.com.br/salario/tecnico-agricola/"/>
      </x:ext>
    </extLst>
  </threadedComment>
  <threadedComment ref="C42" dT="2023-04-05T20:07:07.40" personId="{FD31B673-1041-4365-B4E7-28AB1DDDD2BD}" id="{7DF54027-9816-47C6-9C27-A98DCAF1EE26}">
    <text>(Vide Nota 2)</text>
  </threadedComment>
  <threadedComment ref="E42" dT="2023-04-05T20:07:14.86" personId="{FD31B673-1041-4365-B4E7-28AB1DDDD2BD}" id="{818A874E-1573-45ED-A6D6-9BA8D093BCC6}">
    <text>(Vide Nota 2)</text>
  </threadedComment>
  <threadedComment ref="I55" dT="2023-04-05T20:06:19.26" personId="{FD31B673-1041-4365-B4E7-28AB1DDDD2BD}" id="{B6141D42-D27F-4503-AFAB-3204A2BCD8A5}">
    <text>Ver Cadernos Técnicos de Logística de Vigilância e de Limpeza e Conservação.</text>
  </threadedComment>
  <threadedComment ref="B126" dT="2023-04-26T21:50:28.65" personId="{FD31B673-1041-4365-B4E7-28AB1DDDD2BD}" id="{889B6F84-1FA8-4643-922E-1CACE2729C1D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threadedComments/threadedComment93.xml><?xml version="1.0" encoding="utf-8"?>
<ThreadedComments xmlns="http://schemas.microsoft.com/office/spreadsheetml/2018/threadedcomments" xmlns:x="http://schemas.openxmlformats.org/spreadsheetml/2006/main">
  <threadedComment ref="D7" dT="2023-04-27T22:09:23.04" personId="{FD31B673-1041-4365-B4E7-28AB1DDDD2BD}" id="{2B9399D7-3399-4330-9AA7-17AABC072CB7}">
    <text>FONTE: https://cargos.com.br/salario/jornalista/
Cabe ao setor demandante confirmar esta estimativa de custo.</text>
    <extLst>
      <x:ext xmlns:xltc2="http://schemas.microsoft.com/office/spreadsheetml/2020/threadedcomments2" uri="{F7C98A9C-CBB3-438F-8F68-D28B6AF4A901}">
        <xltc2:checksum>2726960698</xltc2:checksum>
        <xltc2:hyperlink startIndex="7" length="41" url="https://cargos.com.br/salario/jornalista/"/>
      </x:ext>
    </extLst>
  </threadedComment>
  <threadedComment ref="C42" dT="2023-04-05T20:07:07.40" personId="{FD31B673-1041-4365-B4E7-28AB1DDDD2BD}" id="{F64B4DE9-67BF-458D-8ED8-6C6FBB1C3993}">
    <text>(Vide Nota 2)</text>
  </threadedComment>
  <threadedComment ref="E42" dT="2023-04-05T20:07:14.86" personId="{FD31B673-1041-4365-B4E7-28AB1DDDD2BD}" id="{1ED498DF-683D-426C-992E-327EE0B8DAC8}">
    <text>(Vide Nota 2)</text>
  </threadedComment>
  <threadedComment ref="I55" dT="2023-04-05T20:06:19.26" personId="{FD31B673-1041-4365-B4E7-28AB1DDDD2BD}" id="{F289A6F2-DFB3-4B1B-9475-F5510E2D02A8}">
    <text>Ver Cadernos Técnicos de Logística de Vigilância e de Limpeza e Conservação.</text>
  </threadedComment>
  <threadedComment ref="B126" dT="2023-04-26T21:50:28.65" personId="{FD31B673-1041-4365-B4E7-28AB1DDDD2BD}" id="{B42A8347-F756-476F-AEF2-F9DA6BA604ED}">
    <text>FONTE:
O levantamento de mercado foi feito por meio de pesquisas em sítio eletrônico de empresas de comercialização de uniformes, quais sejam:
CARMONI: https://www.carmoniuniformes.com.br/
EBT: https://www.ebtuniformes.com.br/
IENDIS: https://www.iendis.com.br/
GZ: https://www.gzuniformesloja.com.br/
Pesquisa de mercado efetivada pela fiscalização técnica do contrato.</text>
    <extLst>
      <x:ext xmlns:xltc2="http://schemas.microsoft.com/office/spreadsheetml/2020/threadedcomments2" uri="{F7C98A9C-CBB3-438F-8F68-D28B6AF4A901}">
        <xltc2:checksum>3179703191</xltc2:checksum>
        <xltc2:hyperlink startIndex="152" length="36" url="https://www.carmoniuniformes.com.br/"/>
        <xltc2:hyperlink startIndex="194" length="32" url="https://www.ebtuniformes.com.br/"/>
        <xltc2:hyperlink startIndex="235" length="26" url="https://www.iendis.com.br/"/>
        <xltc2:hyperlink startIndex="266" length="35" url="https://www.gzuniformesloja.com.br/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Relationship Id="rId4" Type="http://schemas.microsoft.com/office/2017/10/relationships/threadedComment" Target="../threadedComments/threadedComment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Relationship Id="rId4" Type="http://schemas.microsoft.com/office/2017/10/relationships/threadedComment" Target="../threadedComments/threadedComment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Relationship Id="rId4" Type="http://schemas.microsoft.com/office/2017/10/relationships/threadedComment" Target="../threadedComments/threadedComment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Relationship Id="rId4" Type="http://schemas.microsoft.com/office/2017/10/relationships/threadedComment" Target="../threadedComments/threadedComment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Relationship Id="rId4" Type="http://schemas.microsoft.com/office/2017/10/relationships/threadedComment" Target="../threadedComments/threadedComment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Relationship Id="rId4" Type="http://schemas.microsoft.com/office/2017/10/relationships/threadedComment" Target="../threadedComments/threadedComment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Relationship Id="rId4" Type="http://schemas.microsoft.com/office/2017/10/relationships/threadedComment" Target="../threadedComments/threadedComment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Relationship Id="rId4" Type="http://schemas.microsoft.com/office/2017/10/relationships/threadedComment" Target="../threadedComments/threadedComment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Relationship Id="rId4" Type="http://schemas.microsoft.com/office/2017/10/relationships/threadedComment" Target="../threadedComments/threadedComment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Relationship Id="rId4" Type="http://schemas.microsoft.com/office/2017/10/relationships/threadedComment" Target="../threadedComments/threadedComment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Relationship Id="rId4" Type="http://schemas.microsoft.com/office/2017/10/relationships/threadedComment" Target="../threadedComments/threadedComment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Relationship Id="rId4" Type="http://schemas.microsoft.com/office/2017/10/relationships/threadedComment" Target="../threadedComments/threadedComment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Relationship Id="rId4" Type="http://schemas.microsoft.com/office/2017/10/relationships/threadedComment" Target="../threadedComments/threadedComment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Relationship Id="rId4" Type="http://schemas.microsoft.com/office/2017/10/relationships/threadedComment" Target="../threadedComments/threadedComment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Relationship Id="rId4" Type="http://schemas.microsoft.com/office/2017/10/relationships/threadedComment" Target="../threadedComments/threadedComment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Relationship Id="rId4" Type="http://schemas.microsoft.com/office/2017/10/relationships/threadedComment" Target="../threadedComments/threadedComment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Relationship Id="rId4" Type="http://schemas.microsoft.com/office/2017/10/relationships/threadedComment" Target="../threadedComments/threadedComment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Relationship Id="rId4" Type="http://schemas.microsoft.com/office/2017/10/relationships/threadedComment" Target="../threadedComments/threadedComment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5.bin"/><Relationship Id="rId4" Type="http://schemas.microsoft.com/office/2017/10/relationships/threadedComment" Target="../threadedComments/threadedComment32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6.bin"/><Relationship Id="rId4" Type="http://schemas.microsoft.com/office/2017/10/relationships/threadedComment" Target="../threadedComments/threadedComment33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7.bin"/><Relationship Id="rId4" Type="http://schemas.microsoft.com/office/2017/10/relationships/threadedComment" Target="../threadedComments/threadedComment34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8.bin"/><Relationship Id="rId4" Type="http://schemas.microsoft.com/office/2017/10/relationships/threadedComment" Target="../threadedComments/threadedComment3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9.bin"/><Relationship Id="rId4" Type="http://schemas.microsoft.com/office/2017/10/relationships/threadedComment" Target="../threadedComments/threadedComment3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40.bin"/><Relationship Id="rId4" Type="http://schemas.microsoft.com/office/2017/10/relationships/threadedComment" Target="../threadedComments/threadedComment3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1.bin"/><Relationship Id="rId4" Type="http://schemas.microsoft.com/office/2017/10/relationships/threadedComment" Target="../threadedComments/threadedComment38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2.bin"/><Relationship Id="rId4" Type="http://schemas.microsoft.com/office/2017/10/relationships/threadedComment" Target="../threadedComments/threadedComment39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3.bin"/><Relationship Id="rId4" Type="http://schemas.microsoft.com/office/2017/10/relationships/threadedComment" Target="../threadedComments/threadedComment40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4.bin"/><Relationship Id="rId4" Type="http://schemas.microsoft.com/office/2017/10/relationships/threadedComment" Target="../threadedComments/threadedComment41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5.bin"/><Relationship Id="rId4" Type="http://schemas.microsoft.com/office/2017/10/relationships/threadedComment" Target="../threadedComments/threadedComment42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6.bin"/><Relationship Id="rId4" Type="http://schemas.microsoft.com/office/2017/10/relationships/threadedComment" Target="../threadedComments/threadedComment43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7.bin"/><Relationship Id="rId4" Type="http://schemas.microsoft.com/office/2017/10/relationships/threadedComment" Target="../threadedComments/threadedComment44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8.bin"/><Relationship Id="rId4" Type="http://schemas.microsoft.com/office/2017/10/relationships/threadedComment" Target="../threadedComments/threadedComment45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9.bin"/><Relationship Id="rId4" Type="http://schemas.microsoft.com/office/2017/10/relationships/threadedComment" Target="../threadedComments/threadedComment4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Relationship Id="rId4" Type="http://schemas.microsoft.com/office/2017/10/relationships/threadedComment" Target="../threadedComments/threadedComment4.x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0.bin"/><Relationship Id="rId4" Type="http://schemas.microsoft.com/office/2017/10/relationships/threadedComment" Target="../threadedComments/threadedComment47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1.bin"/><Relationship Id="rId4" Type="http://schemas.microsoft.com/office/2017/10/relationships/threadedComment" Target="../threadedComments/threadedComment48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2.bin"/><Relationship Id="rId4" Type="http://schemas.microsoft.com/office/2017/10/relationships/threadedComment" Target="../threadedComments/threadedComment49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3.bin"/><Relationship Id="rId4" Type="http://schemas.microsoft.com/office/2017/10/relationships/threadedComment" Target="../threadedComments/threadedComment50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4.bin"/><Relationship Id="rId4" Type="http://schemas.microsoft.com/office/2017/10/relationships/threadedComment" Target="../threadedComments/threadedComment51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5.bin"/><Relationship Id="rId4" Type="http://schemas.microsoft.com/office/2017/10/relationships/threadedComment" Target="../threadedComments/threadedComment52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56.bin"/><Relationship Id="rId4" Type="http://schemas.microsoft.com/office/2017/10/relationships/threadedComment" Target="../threadedComments/threadedComment53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57.bin"/><Relationship Id="rId4" Type="http://schemas.microsoft.com/office/2017/10/relationships/threadedComment" Target="../threadedComments/threadedComment54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8.bin"/><Relationship Id="rId4" Type="http://schemas.microsoft.com/office/2017/10/relationships/threadedComment" Target="../threadedComments/threadedComment55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59.bin"/><Relationship Id="rId4" Type="http://schemas.microsoft.com/office/2017/10/relationships/threadedComment" Target="../threadedComments/threadedComment56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5.x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0.bin"/><Relationship Id="rId4" Type="http://schemas.microsoft.com/office/2017/10/relationships/threadedComment" Target="../threadedComments/threadedComment57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1.bin"/><Relationship Id="rId4" Type="http://schemas.microsoft.com/office/2017/10/relationships/threadedComment" Target="../threadedComments/threadedComment58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2.bin"/><Relationship Id="rId4" Type="http://schemas.microsoft.com/office/2017/10/relationships/threadedComment" Target="../threadedComments/threadedComment59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63.bin"/><Relationship Id="rId4" Type="http://schemas.microsoft.com/office/2017/10/relationships/threadedComment" Target="../threadedComments/threadedComment60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64.bin"/><Relationship Id="rId4" Type="http://schemas.microsoft.com/office/2017/10/relationships/threadedComment" Target="../threadedComments/threadedComment61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65.bin"/><Relationship Id="rId4" Type="http://schemas.microsoft.com/office/2017/10/relationships/threadedComment" Target="../threadedComments/threadedComment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68.bin"/><Relationship Id="rId4" Type="http://schemas.microsoft.com/office/2017/10/relationships/threadedComment" Target="../threadedComments/threadedComment63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69.bin"/><Relationship Id="rId4" Type="http://schemas.microsoft.com/office/2017/10/relationships/threadedComment" Target="../threadedComments/threadedComment6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Relationship Id="rId4" Type="http://schemas.microsoft.com/office/2017/10/relationships/threadedComment" Target="../threadedComments/threadedComment6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70.bin"/><Relationship Id="rId4" Type="http://schemas.microsoft.com/office/2017/10/relationships/threadedComment" Target="../threadedComments/threadedComment65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71.bin"/><Relationship Id="rId4" Type="http://schemas.microsoft.com/office/2017/10/relationships/threadedComment" Target="../threadedComments/threadedComment66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72.bin"/><Relationship Id="rId4" Type="http://schemas.microsoft.com/office/2017/10/relationships/threadedComment" Target="../threadedComments/threadedComment67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73.bin"/><Relationship Id="rId4" Type="http://schemas.microsoft.com/office/2017/10/relationships/threadedComment" Target="../threadedComments/threadedComment68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4.bin"/><Relationship Id="rId4" Type="http://schemas.microsoft.com/office/2017/10/relationships/threadedComment" Target="../threadedComments/threadedComment69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5.bin"/><Relationship Id="rId4" Type="http://schemas.microsoft.com/office/2017/10/relationships/threadedComment" Target="../threadedComments/threadedComment70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6.bin"/><Relationship Id="rId4" Type="http://schemas.microsoft.com/office/2017/10/relationships/threadedComment" Target="../threadedComments/threadedComment71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77.bin"/><Relationship Id="rId4" Type="http://schemas.microsoft.com/office/2017/10/relationships/threadedComment" Target="../threadedComments/threadedComment72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78.bin"/><Relationship Id="rId4" Type="http://schemas.microsoft.com/office/2017/10/relationships/threadedComment" Target="../threadedComments/threadedComment73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79.bin"/><Relationship Id="rId4" Type="http://schemas.microsoft.com/office/2017/10/relationships/threadedComment" Target="../threadedComments/threadedComment7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7.xml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80.bin"/><Relationship Id="rId4" Type="http://schemas.microsoft.com/office/2017/10/relationships/threadedComment" Target="../threadedComments/threadedComment75.xml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81.bin"/><Relationship Id="rId4" Type="http://schemas.microsoft.com/office/2017/10/relationships/threadedComment" Target="../threadedComments/threadedComment76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82.bin"/><Relationship Id="rId4" Type="http://schemas.microsoft.com/office/2017/10/relationships/threadedComment" Target="../threadedComments/threadedComment77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83.bin"/><Relationship Id="rId4" Type="http://schemas.microsoft.com/office/2017/10/relationships/threadedComment" Target="../threadedComments/threadedComment78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84.bin"/><Relationship Id="rId4" Type="http://schemas.microsoft.com/office/2017/10/relationships/threadedComment" Target="../threadedComments/threadedComment79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85.bin"/><Relationship Id="rId4" Type="http://schemas.microsoft.com/office/2017/10/relationships/threadedComment" Target="../threadedComments/threadedComment80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86.bin"/><Relationship Id="rId4" Type="http://schemas.microsoft.com/office/2017/10/relationships/threadedComment" Target="../threadedComments/threadedComment81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87.bin"/><Relationship Id="rId4" Type="http://schemas.microsoft.com/office/2017/10/relationships/threadedComment" Target="../threadedComments/threadedComment82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88.bin"/><Relationship Id="rId4" Type="http://schemas.microsoft.com/office/2017/10/relationships/threadedComment" Target="../threadedComments/threadedComment83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89.bin"/><Relationship Id="rId4" Type="http://schemas.microsoft.com/office/2017/10/relationships/threadedComment" Target="../threadedComments/threadedComment8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Relationship Id="rId4" Type="http://schemas.microsoft.com/office/2017/10/relationships/threadedComment" Target="../threadedComments/threadedComment8.xml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90.bin"/><Relationship Id="rId4" Type="http://schemas.microsoft.com/office/2017/10/relationships/threadedComment" Target="../threadedComments/threadedComment85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91.bin"/><Relationship Id="rId4" Type="http://schemas.microsoft.com/office/2017/10/relationships/threadedComment" Target="../threadedComments/threadedComment86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92.bin"/><Relationship Id="rId4" Type="http://schemas.microsoft.com/office/2017/10/relationships/threadedComment" Target="../threadedComments/threadedComment87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93.bin"/><Relationship Id="rId4" Type="http://schemas.microsoft.com/office/2017/10/relationships/threadedComment" Target="../threadedComments/threadedComment88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94.bin"/><Relationship Id="rId4" Type="http://schemas.microsoft.com/office/2017/10/relationships/threadedComment" Target="../threadedComments/threadedComment89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95.bin"/><Relationship Id="rId4" Type="http://schemas.microsoft.com/office/2017/10/relationships/threadedComment" Target="../threadedComments/threadedComment90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96.bin"/><Relationship Id="rId4" Type="http://schemas.microsoft.com/office/2017/10/relationships/threadedComment" Target="../threadedComments/threadedComment91.xml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97.bin"/><Relationship Id="rId4" Type="http://schemas.microsoft.com/office/2017/10/relationships/threadedComment" Target="../threadedComments/threadedComment92.xml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98.bin"/><Relationship Id="rId4" Type="http://schemas.microsoft.com/office/2017/10/relationships/threadedComment" Target="../threadedComments/threadedComment93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F81D5-C767-4EAF-AC68-48EB295FA918}">
  <dimension ref="A1:G53"/>
  <sheetViews>
    <sheetView tabSelected="1" workbookViewId="0">
      <selection sqref="A1:G1"/>
    </sheetView>
  </sheetViews>
  <sheetFormatPr defaultRowHeight="12.75" x14ac:dyDescent="0.2"/>
  <cols>
    <col min="1" max="1" width="14.1640625" customWidth="1"/>
    <col min="2" max="2" width="39.33203125" customWidth="1"/>
    <col min="3" max="3" width="17.1640625" bestFit="1" customWidth="1"/>
    <col min="4" max="4" width="20.83203125" bestFit="1" customWidth="1"/>
    <col min="5" max="5" width="34.33203125" bestFit="1" customWidth="1"/>
    <col min="6" max="6" width="16.33203125" bestFit="1" customWidth="1"/>
    <col min="7" max="7" width="20.83203125" customWidth="1"/>
  </cols>
  <sheetData>
    <row r="1" spans="1:7" ht="15.75" x14ac:dyDescent="0.2">
      <c r="A1" s="132" t="s">
        <v>0</v>
      </c>
      <c r="B1" s="132"/>
      <c r="C1" s="132"/>
      <c r="D1" s="132"/>
      <c r="E1" s="132"/>
      <c r="F1" s="132"/>
      <c r="G1" s="132"/>
    </row>
    <row r="2" spans="1:7" ht="15.75" x14ac:dyDescent="0.2">
      <c r="A2" s="132" t="s">
        <v>1</v>
      </c>
      <c r="B2" s="132"/>
      <c r="C2" s="132"/>
      <c r="D2" s="132"/>
      <c r="E2" s="132"/>
      <c r="F2" s="132"/>
      <c r="G2" s="132"/>
    </row>
    <row r="3" spans="1:7" ht="14.25" x14ac:dyDescent="0.2">
      <c r="A3" s="10"/>
      <c r="B3" s="10"/>
      <c r="C3" s="10"/>
      <c r="D3" s="10"/>
      <c r="E3" s="10"/>
      <c r="F3" s="10"/>
      <c r="G3" s="10"/>
    </row>
    <row r="4" spans="1:7" x14ac:dyDescent="0.2">
      <c r="C4" s="2" t="s">
        <v>2</v>
      </c>
      <c r="D4" s="2" t="s">
        <v>219</v>
      </c>
      <c r="E4" s="1" t="s">
        <v>221</v>
      </c>
    </row>
    <row r="5" spans="1:7" x14ac:dyDescent="0.2">
      <c r="C5" s="2" t="s">
        <v>3</v>
      </c>
      <c r="D5" s="2" t="s">
        <v>220</v>
      </c>
      <c r="E5" s="1" t="s">
        <v>222</v>
      </c>
    </row>
    <row r="6" spans="1:7" x14ac:dyDescent="0.2">
      <c r="C6" s="2" t="s">
        <v>4</v>
      </c>
      <c r="D6" s="1" t="s">
        <v>224</v>
      </c>
      <c r="E6" s="11" t="s">
        <v>223</v>
      </c>
    </row>
    <row r="7" spans="1:7" x14ac:dyDescent="0.2">
      <c r="C7" s="91" t="s">
        <v>228</v>
      </c>
      <c r="D7" s="134" t="s">
        <v>225</v>
      </c>
      <c r="E7" s="134"/>
    </row>
    <row r="8" spans="1:7" x14ac:dyDescent="0.2">
      <c r="C8" s="92" t="s">
        <v>227</v>
      </c>
      <c r="D8" s="134" t="s">
        <v>226</v>
      </c>
      <c r="E8" s="134"/>
    </row>
    <row r="10" spans="1:7" ht="21" customHeight="1" x14ac:dyDescent="0.2">
      <c r="A10" s="131" t="s">
        <v>5</v>
      </c>
      <c r="B10" s="131"/>
      <c r="C10" s="131"/>
      <c r="D10" s="131"/>
      <c r="E10" s="131"/>
      <c r="F10" s="131"/>
      <c r="G10" s="131"/>
    </row>
    <row r="11" spans="1:7" x14ac:dyDescent="0.2">
      <c r="A11" s="14" t="s">
        <v>6</v>
      </c>
      <c r="B11" s="133" t="s">
        <v>7</v>
      </c>
      <c r="C11" s="133"/>
      <c r="D11" s="15" t="s">
        <v>229</v>
      </c>
      <c r="E11" s="15" t="s">
        <v>230</v>
      </c>
    </row>
    <row r="12" spans="1:7" x14ac:dyDescent="0.2">
      <c r="A12" s="14" t="s">
        <v>8</v>
      </c>
      <c r="B12" s="133" t="s">
        <v>9</v>
      </c>
      <c r="C12" s="133"/>
      <c r="D12" s="16" t="s">
        <v>10</v>
      </c>
      <c r="E12" s="16" t="str">
        <f>D12</f>
        <v>Vitória/ES</v>
      </c>
    </row>
    <row r="13" spans="1:7" x14ac:dyDescent="0.2">
      <c r="A13" s="14" t="s">
        <v>11</v>
      </c>
      <c r="B13" s="133" t="s">
        <v>12</v>
      </c>
      <c r="C13" s="133"/>
      <c r="D13" s="16">
        <v>2023</v>
      </c>
      <c r="E13" s="16">
        <v>2024</v>
      </c>
    </row>
    <row r="14" spans="1:7" x14ac:dyDescent="0.2">
      <c r="A14" s="14" t="s">
        <v>13</v>
      </c>
      <c r="B14" s="133" t="s">
        <v>14</v>
      </c>
      <c r="C14" s="133"/>
      <c r="D14" s="16">
        <v>12</v>
      </c>
      <c r="E14" s="16">
        <v>12</v>
      </c>
    </row>
    <row r="15" spans="1:7" x14ac:dyDescent="0.2">
      <c r="A15" s="17"/>
      <c r="B15" s="18"/>
      <c r="C15" s="19"/>
      <c r="D15" s="19"/>
    </row>
    <row r="16" spans="1:7" ht="15.75" x14ac:dyDescent="0.2">
      <c r="B16" s="20" t="s">
        <v>15</v>
      </c>
    </row>
    <row r="17" spans="2:7" ht="37.5" customHeight="1" x14ac:dyDescent="0.2">
      <c r="B17" s="7" t="s">
        <v>16</v>
      </c>
      <c r="C17" s="96" t="s">
        <v>17</v>
      </c>
      <c r="D17" s="96" t="s">
        <v>18</v>
      </c>
      <c r="E17" s="7" t="s">
        <v>19</v>
      </c>
      <c r="F17" s="96" t="s">
        <v>17</v>
      </c>
      <c r="G17" s="96" t="s">
        <v>18</v>
      </c>
    </row>
    <row r="18" spans="2:7" ht="15" customHeight="1" x14ac:dyDescent="0.2">
      <c r="B18" s="99" t="s">
        <v>231</v>
      </c>
      <c r="C18" s="99" t="s">
        <v>232</v>
      </c>
      <c r="D18" s="106">
        <f>'[1]CONSOLIDADO CARGOS 2023'!$B$78</f>
        <v>18</v>
      </c>
      <c r="E18" s="101" t="str">
        <f t="shared" ref="E18:G21" si="0">B18</f>
        <v>Recepcionista</v>
      </c>
      <c r="F18" s="99" t="str">
        <f t="shared" si="0"/>
        <v>Posto de Serviço</v>
      </c>
      <c r="G18" s="102">
        <f t="shared" si="0"/>
        <v>18</v>
      </c>
    </row>
    <row r="19" spans="2:7" ht="15" customHeight="1" x14ac:dyDescent="0.2">
      <c r="B19" s="98" t="s">
        <v>253</v>
      </c>
      <c r="C19" s="98" t="s">
        <v>232</v>
      </c>
      <c r="D19" s="107">
        <v>18</v>
      </c>
      <c r="E19" s="98" t="str">
        <f t="shared" si="0"/>
        <v>Auxiliar de Escritório</v>
      </c>
      <c r="F19" s="98" t="str">
        <f t="shared" si="0"/>
        <v>Posto de Serviço</v>
      </c>
      <c r="G19" s="103">
        <f t="shared" si="0"/>
        <v>18</v>
      </c>
    </row>
    <row r="20" spans="2:7" ht="15" customHeight="1" x14ac:dyDescent="0.2">
      <c r="B20" s="99" t="s">
        <v>254</v>
      </c>
      <c r="C20" s="99" t="s">
        <v>232</v>
      </c>
      <c r="D20" s="106">
        <f>'[1]CONSOLIDADO CARGOS 2023'!$B$71</f>
        <v>1</v>
      </c>
      <c r="E20" s="101" t="str">
        <f t="shared" si="0"/>
        <v>Lavador de Veículos</v>
      </c>
      <c r="F20" s="99" t="str">
        <f t="shared" si="0"/>
        <v>Posto de Serviço</v>
      </c>
      <c r="G20" s="102">
        <f t="shared" si="0"/>
        <v>1</v>
      </c>
    </row>
    <row r="21" spans="2:7" ht="15" customHeight="1" x14ac:dyDescent="0.2">
      <c r="B21" s="98" t="s">
        <v>255</v>
      </c>
      <c r="C21" s="98" t="s">
        <v>232</v>
      </c>
      <c r="D21" s="107">
        <f>'[1]CONSOLIDADO CARGOS 2023'!$B$56</f>
        <v>0</v>
      </c>
      <c r="E21" s="98" t="str">
        <f t="shared" si="0"/>
        <v>Almoxarife</v>
      </c>
      <c r="F21" s="98" t="str">
        <f t="shared" ref="F21:F48" si="1">C21</f>
        <v>Posto de Serviço</v>
      </c>
      <c r="G21" s="103">
        <f t="shared" si="0"/>
        <v>0</v>
      </c>
    </row>
    <row r="22" spans="2:7" ht="15" customHeight="1" x14ac:dyDescent="0.2">
      <c r="B22" s="99" t="s">
        <v>256</v>
      </c>
      <c r="C22" s="104" t="s">
        <v>232</v>
      </c>
      <c r="D22" s="106">
        <f>'[1]CONSOLIDADO CARGOS 2023'!$B$65</f>
        <v>1</v>
      </c>
      <c r="E22" s="101" t="str">
        <f t="shared" ref="E22:E48" si="2">B22</f>
        <v>Copeiro</v>
      </c>
      <c r="F22" s="99" t="str">
        <f t="shared" si="1"/>
        <v>Posto de Serviço</v>
      </c>
      <c r="G22" s="102">
        <f t="shared" ref="G22:G48" si="3">D22</f>
        <v>1</v>
      </c>
    </row>
    <row r="23" spans="2:7" ht="15" customHeight="1" x14ac:dyDescent="0.2">
      <c r="B23" s="98" t="s">
        <v>249</v>
      </c>
      <c r="C23" s="105" t="s">
        <v>232</v>
      </c>
      <c r="D23" s="107">
        <v>4</v>
      </c>
      <c r="E23" s="98" t="str">
        <f t="shared" si="2"/>
        <v>Contínuo</v>
      </c>
      <c r="F23" s="98" t="str">
        <f t="shared" si="1"/>
        <v>Posto de Serviço</v>
      </c>
      <c r="G23" s="103">
        <f t="shared" si="3"/>
        <v>4</v>
      </c>
    </row>
    <row r="24" spans="2:7" ht="15" customHeight="1" x14ac:dyDescent="0.2">
      <c r="B24" s="99" t="s">
        <v>257</v>
      </c>
      <c r="C24" s="104" t="s">
        <v>232</v>
      </c>
      <c r="D24" s="106">
        <f>'[1]CONSOLIDADO CARGOS 2023'!$B$62</f>
        <v>2</v>
      </c>
      <c r="E24" s="101" t="str">
        <f t="shared" si="2"/>
        <v>Auxiliar de Manutenção de Edifícios</v>
      </c>
      <c r="F24" s="99" t="str">
        <f t="shared" si="1"/>
        <v>Posto de Serviço</v>
      </c>
      <c r="G24" s="102">
        <f t="shared" si="3"/>
        <v>2</v>
      </c>
    </row>
    <row r="25" spans="2:7" ht="15" customHeight="1" x14ac:dyDescent="0.2">
      <c r="B25" s="98" t="s">
        <v>258</v>
      </c>
      <c r="C25" s="105" t="s">
        <v>232</v>
      </c>
      <c r="D25" s="107">
        <f>'[1]CONSOLIDADO CARGOS 2023'!$B$57</f>
        <v>0</v>
      </c>
      <c r="E25" s="98" t="str">
        <f t="shared" si="2"/>
        <v>Artífice de Manutenção de Edifícios</v>
      </c>
      <c r="F25" s="98" t="str">
        <f t="shared" si="1"/>
        <v>Posto de Serviço</v>
      </c>
      <c r="G25" s="103">
        <f t="shared" si="3"/>
        <v>0</v>
      </c>
    </row>
    <row r="26" spans="2:7" ht="15" customHeight="1" x14ac:dyDescent="0.2">
      <c r="B26" s="99" t="s">
        <v>259</v>
      </c>
      <c r="C26" s="104" t="s">
        <v>232</v>
      </c>
      <c r="D26" s="106">
        <f>'[1]CONSOLIDADO CARGOS 2023'!$B$85</f>
        <v>7</v>
      </c>
      <c r="E26" s="101" t="str">
        <f t="shared" si="2"/>
        <v>Trabalhador Braçal</v>
      </c>
      <c r="F26" s="99" t="str">
        <f t="shared" si="1"/>
        <v>Posto de Serviço</v>
      </c>
      <c r="G26" s="102">
        <f t="shared" si="3"/>
        <v>7</v>
      </c>
    </row>
    <row r="27" spans="2:7" ht="15" customHeight="1" x14ac:dyDescent="0.2">
      <c r="B27" s="98" t="s">
        <v>260</v>
      </c>
      <c r="C27" s="105" t="s">
        <v>232</v>
      </c>
      <c r="D27" s="107">
        <f>'[1]CONSOLIDADO CARGOS 2023'!$B$67</f>
        <v>3</v>
      </c>
      <c r="E27" s="98" t="str">
        <f t="shared" si="2"/>
        <v>Eletricista de Manutenção</v>
      </c>
      <c r="F27" s="98" t="str">
        <f t="shared" si="1"/>
        <v>Posto de Serviço</v>
      </c>
      <c r="G27" s="103">
        <f t="shared" si="3"/>
        <v>3</v>
      </c>
    </row>
    <row r="28" spans="2:7" ht="15" customHeight="1" x14ac:dyDescent="0.2">
      <c r="B28" s="99" t="s">
        <v>261</v>
      </c>
      <c r="C28" s="104" t="s">
        <v>232</v>
      </c>
      <c r="D28" s="106">
        <f>'[1]CONSOLIDADO CARGOS 2023'!$B$72</f>
        <v>1</v>
      </c>
      <c r="E28" s="101" t="str">
        <f t="shared" si="2"/>
        <v>Mecânico Ajustador</v>
      </c>
      <c r="F28" s="99" t="str">
        <f t="shared" si="1"/>
        <v>Posto de Serviço</v>
      </c>
      <c r="G28" s="102">
        <f t="shared" si="3"/>
        <v>1</v>
      </c>
    </row>
    <row r="29" spans="2:7" ht="15" customHeight="1" x14ac:dyDescent="0.2">
      <c r="B29" s="98" t="s">
        <v>262</v>
      </c>
      <c r="C29" s="105" t="s">
        <v>232</v>
      </c>
      <c r="D29" s="107">
        <f>'[1]CONSOLIDADO CARGOS 2023'!$B$63</f>
        <v>13</v>
      </c>
      <c r="E29" s="98" t="str">
        <f t="shared" si="2"/>
        <v>Auxiliar em Saúde Bucal</v>
      </c>
      <c r="F29" s="98" t="str">
        <f t="shared" si="1"/>
        <v>Posto de Serviço</v>
      </c>
      <c r="G29" s="103">
        <f t="shared" si="3"/>
        <v>13</v>
      </c>
    </row>
    <row r="30" spans="2:7" ht="15" customHeight="1" x14ac:dyDescent="0.2">
      <c r="B30" s="99" t="s">
        <v>263</v>
      </c>
      <c r="C30" s="104" t="s">
        <v>232</v>
      </c>
      <c r="D30" s="106">
        <f>'[1]CONSOLIDADO CARGOS 2023'!$B$75</f>
        <v>1</v>
      </c>
      <c r="E30" s="101" t="str">
        <f t="shared" si="2"/>
        <v>Piscineiro</v>
      </c>
      <c r="F30" s="99" t="str">
        <f t="shared" si="1"/>
        <v>Posto de Serviço</v>
      </c>
      <c r="G30" s="102">
        <f t="shared" si="3"/>
        <v>1</v>
      </c>
    </row>
    <row r="31" spans="2:7" ht="15" customHeight="1" x14ac:dyDescent="0.2">
      <c r="B31" s="98" t="s">
        <v>264</v>
      </c>
      <c r="C31" s="105" t="s">
        <v>232</v>
      </c>
      <c r="D31" s="107">
        <f>'[1]CONSOLIDADO CARGOS 2023'!$B$76</f>
        <v>23</v>
      </c>
      <c r="E31" s="98" t="str">
        <f t="shared" si="2"/>
        <v>Porteiro</v>
      </c>
      <c r="F31" s="98" t="str">
        <f t="shared" si="1"/>
        <v>Posto de Serviço</v>
      </c>
      <c r="G31" s="103">
        <f t="shared" si="3"/>
        <v>23</v>
      </c>
    </row>
    <row r="32" spans="2:7" ht="15" customHeight="1" x14ac:dyDescent="0.2">
      <c r="B32" s="99" t="s">
        <v>265</v>
      </c>
      <c r="C32" s="104" t="s">
        <v>232</v>
      </c>
      <c r="D32" s="106">
        <f>'[1]CONSOLIDADO CARGOS 2023'!$B$77</f>
        <v>0</v>
      </c>
      <c r="E32" s="101" t="str">
        <f t="shared" si="2"/>
        <v>Porteiro (adic. Noturno)</v>
      </c>
      <c r="F32" s="99" t="str">
        <f t="shared" si="1"/>
        <v>Posto de Serviço</v>
      </c>
      <c r="G32" s="102">
        <f t="shared" si="3"/>
        <v>0</v>
      </c>
    </row>
    <row r="33" spans="2:7" ht="15" customHeight="1" x14ac:dyDescent="0.2">
      <c r="B33" s="98" t="s">
        <v>266</v>
      </c>
      <c r="C33" s="105" t="s">
        <v>232</v>
      </c>
      <c r="D33" s="107">
        <f>'[1]CONSOLIDADO CARGOS 2023'!$B$79</f>
        <v>1</v>
      </c>
      <c r="E33" s="98" t="str">
        <f t="shared" si="2"/>
        <v>Supervisor</v>
      </c>
      <c r="F33" s="98" t="str">
        <f t="shared" si="1"/>
        <v>Posto de Serviço</v>
      </c>
      <c r="G33" s="103">
        <f t="shared" si="3"/>
        <v>1</v>
      </c>
    </row>
    <row r="34" spans="2:7" ht="15" customHeight="1" x14ac:dyDescent="0.2">
      <c r="B34" s="99" t="s">
        <v>267</v>
      </c>
      <c r="C34" s="104" t="s">
        <v>232</v>
      </c>
      <c r="D34" s="106">
        <f>'[1]CONSOLIDADO CARGOS 2023'!$B$59</f>
        <v>1</v>
      </c>
      <c r="E34" s="101" t="str">
        <f t="shared" si="2"/>
        <v>Auxiliar de cozinha</v>
      </c>
      <c r="F34" s="99" t="str">
        <f t="shared" si="1"/>
        <v>Posto de Serviço</v>
      </c>
      <c r="G34" s="102">
        <f t="shared" si="3"/>
        <v>1</v>
      </c>
    </row>
    <row r="35" spans="2:7" ht="15" customHeight="1" x14ac:dyDescent="0.2">
      <c r="B35" s="98" t="s">
        <v>268</v>
      </c>
      <c r="C35" s="105" t="s">
        <v>232</v>
      </c>
      <c r="D35" s="107">
        <f>'[1]CONSOLIDADO CARGOS 2023'!$B$66</f>
        <v>2</v>
      </c>
      <c r="E35" s="98" t="str">
        <f t="shared" si="2"/>
        <v>Cozinheiro</v>
      </c>
      <c r="F35" s="98" t="str">
        <f t="shared" si="1"/>
        <v>Posto de Serviço</v>
      </c>
      <c r="G35" s="103">
        <f t="shared" si="3"/>
        <v>2</v>
      </c>
    </row>
    <row r="36" spans="2:7" ht="15" customHeight="1" x14ac:dyDescent="0.2">
      <c r="B36" s="99" t="s">
        <v>269</v>
      </c>
      <c r="C36" s="104" t="s">
        <v>232</v>
      </c>
      <c r="D36" s="106">
        <f>'[1]CONSOLIDADO CARGOS 2023'!$B$69</f>
        <v>0</v>
      </c>
      <c r="E36" s="101" t="str">
        <f t="shared" si="2"/>
        <v>Jardineiro</v>
      </c>
      <c r="F36" s="99" t="str">
        <f t="shared" si="1"/>
        <v>Posto de Serviço</v>
      </c>
      <c r="G36" s="102">
        <f t="shared" si="3"/>
        <v>0</v>
      </c>
    </row>
    <row r="37" spans="2:7" ht="15" customHeight="1" x14ac:dyDescent="0.2">
      <c r="B37" s="98" t="s">
        <v>270</v>
      </c>
      <c r="C37" s="105" t="s">
        <v>232</v>
      </c>
      <c r="D37" s="107">
        <f>'[1]CONSOLIDADO CARGOS 2023'!$B$60</f>
        <v>0</v>
      </c>
      <c r="E37" s="98" t="str">
        <f t="shared" si="2"/>
        <v>Auxiliar de Enfermagem</v>
      </c>
      <c r="F37" s="98" t="str">
        <f t="shared" si="1"/>
        <v>Posto de Serviço</v>
      </c>
      <c r="G37" s="103">
        <f t="shared" si="3"/>
        <v>0</v>
      </c>
    </row>
    <row r="38" spans="2:7" ht="15" customHeight="1" x14ac:dyDescent="0.2">
      <c r="B38" s="99" t="s">
        <v>271</v>
      </c>
      <c r="C38" s="104" t="s">
        <v>232</v>
      </c>
      <c r="D38" s="106">
        <f>'[1]CONSOLIDADO CARGOS 2023'!$B$68</f>
        <v>0</v>
      </c>
      <c r="E38" s="101" t="str">
        <f t="shared" si="2"/>
        <v>Eletromecânico</v>
      </c>
      <c r="F38" s="99" t="str">
        <f t="shared" si="1"/>
        <v>Posto de Serviço</v>
      </c>
      <c r="G38" s="102">
        <f t="shared" si="3"/>
        <v>0</v>
      </c>
    </row>
    <row r="39" spans="2:7" ht="15" customHeight="1" x14ac:dyDescent="0.2">
      <c r="B39" s="98" t="s">
        <v>272</v>
      </c>
      <c r="C39" s="105" t="s">
        <v>232</v>
      </c>
      <c r="D39" s="107">
        <f>'[1]CONSOLIDADO CARGOS 2023'!$B$83</f>
        <v>8</v>
      </c>
      <c r="E39" s="98" t="str">
        <f t="shared" si="2"/>
        <v>Técnico em Áudio Visual</v>
      </c>
      <c r="F39" s="98" t="str">
        <f t="shared" si="1"/>
        <v>Posto de Serviço</v>
      </c>
      <c r="G39" s="103">
        <f t="shared" si="3"/>
        <v>8</v>
      </c>
    </row>
    <row r="40" spans="2:7" ht="15" customHeight="1" x14ac:dyDescent="0.2">
      <c r="B40" s="99" t="s">
        <v>273</v>
      </c>
      <c r="C40" s="104" t="s">
        <v>232</v>
      </c>
      <c r="D40" s="106">
        <f>'[1]CONSOLIDADO CARGOS 2023'!$B$58</f>
        <v>0</v>
      </c>
      <c r="E40" s="101" t="str">
        <f t="shared" si="2"/>
        <v>Assistente de Laboratório</v>
      </c>
      <c r="F40" s="99" t="str">
        <f t="shared" si="1"/>
        <v>Posto de Serviço</v>
      </c>
      <c r="G40" s="102">
        <f t="shared" si="3"/>
        <v>0</v>
      </c>
    </row>
    <row r="41" spans="2:7" ht="15" customHeight="1" x14ac:dyDescent="0.2">
      <c r="B41" s="98" t="s">
        <v>274</v>
      </c>
      <c r="C41" s="105" t="s">
        <v>232</v>
      </c>
      <c r="D41" s="107">
        <f>'[1]CONSOLIDADO CARGOS 2023'!$B$73</f>
        <v>0</v>
      </c>
      <c r="E41" s="98" t="str">
        <f t="shared" si="2"/>
        <v>Operador de Caldeira</v>
      </c>
      <c r="F41" s="98" t="str">
        <f t="shared" si="1"/>
        <v>Posto de Serviço</v>
      </c>
      <c r="G41" s="103">
        <f t="shared" si="3"/>
        <v>0</v>
      </c>
    </row>
    <row r="42" spans="2:7" ht="15" customHeight="1" x14ac:dyDescent="0.2">
      <c r="B42" s="99" t="s">
        <v>275</v>
      </c>
      <c r="C42" s="104" t="s">
        <v>232</v>
      </c>
      <c r="D42" s="106">
        <f>'[1]CONSOLIDADO CARGOS 2023'!$B$74</f>
        <v>0</v>
      </c>
      <c r="E42" s="101" t="str">
        <f t="shared" si="2"/>
        <v>Operador de Máquinas de Alimentos</v>
      </c>
      <c r="F42" s="99" t="str">
        <f t="shared" si="1"/>
        <v>Posto de Serviço</v>
      </c>
      <c r="G42" s="102">
        <f t="shared" si="3"/>
        <v>0</v>
      </c>
    </row>
    <row r="43" spans="2:7" ht="15" customHeight="1" x14ac:dyDescent="0.2">
      <c r="B43" s="98" t="s">
        <v>276</v>
      </c>
      <c r="C43" s="105" t="s">
        <v>232</v>
      </c>
      <c r="D43" s="107">
        <f>'[1]CONSOLIDADO CARGOS 2023'!$B$81</f>
        <v>0</v>
      </c>
      <c r="E43" s="98" t="str">
        <f t="shared" si="2"/>
        <v>Técnico em Alimentos e Laticínios</v>
      </c>
      <c r="F43" s="98" t="str">
        <f t="shared" si="1"/>
        <v>Posto de Serviço</v>
      </c>
      <c r="G43" s="103">
        <f t="shared" si="3"/>
        <v>0</v>
      </c>
    </row>
    <row r="44" spans="2:7" ht="15" customHeight="1" x14ac:dyDescent="0.2">
      <c r="B44" s="119" t="s">
        <v>277</v>
      </c>
      <c r="C44" s="120" t="s">
        <v>232</v>
      </c>
      <c r="D44" s="121">
        <v>0</v>
      </c>
      <c r="E44" s="122" t="str">
        <f t="shared" si="2"/>
        <v>Técnico Florestal / Agropecuária</v>
      </c>
      <c r="F44" s="119" t="str">
        <f t="shared" si="1"/>
        <v>Posto de Serviço</v>
      </c>
      <c r="G44" s="123">
        <f t="shared" si="3"/>
        <v>0</v>
      </c>
    </row>
    <row r="45" spans="2:7" ht="15" customHeight="1" x14ac:dyDescent="0.2">
      <c r="B45" s="98" t="s">
        <v>278</v>
      </c>
      <c r="C45" s="105" t="s">
        <v>232</v>
      </c>
      <c r="D45" s="107">
        <f>'[1]CONSOLIDADO CARGOS 2023'!$B$80</f>
        <v>0</v>
      </c>
      <c r="E45" s="98" t="str">
        <f t="shared" si="2"/>
        <v xml:space="preserve">Taxidermista </v>
      </c>
      <c r="F45" s="98" t="str">
        <f t="shared" si="1"/>
        <v>Posto de Serviço</v>
      </c>
      <c r="G45" s="103">
        <f t="shared" si="3"/>
        <v>0</v>
      </c>
    </row>
    <row r="46" spans="2:7" ht="15" customHeight="1" x14ac:dyDescent="0.2">
      <c r="B46" s="99" t="s">
        <v>279</v>
      </c>
      <c r="C46" s="104" t="s">
        <v>232</v>
      </c>
      <c r="D46" s="106">
        <f>'[1]CONSOLIDADO CARGOS 2023'!$B$82</f>
        <v>0</v>
      </c>
      <c r="E46" s="101" t="str">
        <f t="shared" si="2"/>
        <v>Técnico em Anatomia e Necrópsia</v>
      </c>
      <c r="F46" s="99" t="str">
        <f t="shared" si="1"/>
        <v>Posto de Serviço</v>
      </c>
      <c r="G46" s="102">
        <f t="shared" si="3"/>
        <v>0</v>
      </c>
    </row>
    <row r="47" spans="2:7" ht="15" customHeight="1" x14ac:dyDescent="0.2">
      <c r="B47" s="98" t="s">
        <v>280</v>
      </c>
      <c r="C47" s="105" t="s">
        <v>232</v>
      </c>
      <c r="D47" s="107">
        <f>'[1]CONSOLIDADO CARGOS 2023'!$B$84</f>
        <v>0</v>
      </c>
      <c r="E47" s="98" t="str">
        <f t="shared" si="2"/>
        <v xml:space="preserve">Técnico em Herbário </v>
      </c>
      <c r="F47" s="98" t="str">
        <f t="shared" si="1"/>
        <v>Posto de Serviço</v>
      </c>
      <c r="G47" s="103">
        <f t="shared" si="3"/>
        <v>0</v>
      </c>
    </row>
    <row r="48" spans="2:7" ht="15" customHeight="1" x14ac:dyDescent="0.2">
      <c r="B48" s="99" t="s">
        <v>281</v>
      </c>
      <c r="C48" s="104" t="s">
        <v>232</v>
      </c>
      <c r="D48" s="106">
        <f>'[1]CONSOLIDADO CARGOS 2023'!$B$70</f>
        <v>3</v>
      </c>
      <c r="E48" s="101" t="str">
        <f t="shared" si="2"/>
        <v>Jornalista</v>
      </c>
      <c r="F48" s="99" t="str">
        <f t="shared" si="1"/>
        <v>Posto de Serviço</v>
      </c>
      <c r="G48" s="102">
        <f t="shared" si="3"/>
        <v>3</v>
      </c>
    </row>
    <row r="49" spans="1:7" ht="15" customHeight="1" x14ac:dyDescent="0.2">
      <c r="B49" s="97"/>
      <c r="C49" s="98"/>
      <c r="D49" s="107"/>
      <c r="E49" s="98"/>
      <c r="F49" s="98"/>
      <c r="G49" s="103"/>
    </row>
    <row r="50" spans="1:7" ht="15" customHeight="1" x14ac:dyDescent="0.2">
      <c r="B50" s="100"/>
      <c r="C50" s="99"/>
      <c r="D50" s="106">
        <f>SUM(D18:D48)</f>
        <v>107</v>
      </c>
      <c r="E50" s="101"/>
      <c r="F50" s="99"/>
      <c r="G50" s="102">
        <f>SUM(G18:G48)</f>
        <v>107</v>
      </c>
    </row>
    <row r="51" spans="1:7" ht="24.75" customHeight="1" x14ac:dyDescent="0.2">
      <c r="A51" s="90"/>
      <c r="B51" s="129" t="s">
        <v>246</v>
      </c>
      <c r="C51" s="129"/>
      <c r="D51" s="129"/>
      <c r="E51" s="129"/>
      <c r="F51" s="129"/>
      <c r="G51" s="129"/>
    </row>
    <row r="52" spans="1:7" ht="24.75" customHeight="1" x14ac:dyDescent="0.2">
      <c r="A52" s="90"/>
      <c r="B52" s="130" t="s">
        <v>247</v>
      </c>
      <c r="C52" s="130"/>
      <c r="D52" s="130"/>
      <c r="E52" s="130"/>
      <c r="F52" s="130"/>
      <c r="G52" s="130"/>
    </row>
    <row r="53" spans="1:7" x14ac:dyDescent="0.2">
      <c r="A53" s="26"/>
      <c r="B53" s="26"/>
      <c r="C53" s="26"/>
      <c r="D53" s="26"/>
      <c r="E53" s="26"/>
      <c r="F53" s="26"/>
      <c r="G53" s="26"/>
    </row>
  </sheetData>
  <mergeCells count="11">
    <mergeCell ref="B51:G51"/>
    <mergeCell ref="B52:G52"/>
    <mergeCell ref="A10:G10"/>
    <mergeCell ref="A1:G1"/>
    <mergeCell ref="A2:G2"/>
    <mergeCell ref="B11:C11"/>
    <mergeCell ref="B12:C12"/>
    <mergeCell ref="B13:C13"/>
    <mergeCell ref="B14:C14"/>
    <mergeCell ref="D7:E7"/>
    <mergeCell ref="D8:E8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C8026-5FE4-45F0-9506-A3B6BECC577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(Vitória)'!B26</f>
        <v>Trabalhador Braçal</v>
      </c>
      <c r="E5" s="28" t="str">
        <f>'Dados Iniciais (Vitória)'!E26</f>
        <v>Trabalhador Braçal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288</v>
      </c>
      <c r="E6" s="28" t="str">
        <f>D6</f>
        <v>6210-05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1330.58</f>
        <v>1330.58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1330.58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1070*10%</f>
        <v>107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1437.58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119.79833333333332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159.73111111111109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279.52944444444438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311.47566666666671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38.934458333333339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31.147566666666666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23.360675000000001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15.573783333333333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9.3442699999999999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3.1147566666666666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124.59026666666666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557.5414433333334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109.83484285714285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1.4969024999999998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624.07324535714292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279.52944444444438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557.5414433333334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624.07324535714292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1461.1441331349206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18.257432386574074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1.4081495427777777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0.56325981711111106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30.05897222222222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10.007154111111113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50.914800051106553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-0.16268718090880557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111.04708094999405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58.775553497773046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2.4081817877524165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11.647785622383871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3.6014348423203066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76.432955750229638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76.432955750229638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76.432955750229638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3122.4658365018108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187.34795019010863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3309.8137866919196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284.62051179886191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3594.4342984907817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3309.8137866919196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4191.7601148580543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187.34795019010863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284.62051179886191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597.32581636727275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387.73781062437001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209.58800574290274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1069.2942783562432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1437.58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1461.1441331349206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111.04708094999405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76.432955750229638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3122.4658365018108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1069.2942783562432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4191.7601148580543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D069D-B386-40D1-8E22-69124A7CFD65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(Vitória)'!B27</f>
        <v>Eletricista de Manutenção</v>
      </c>
      <c r="E5" s="28" t="str">
        <f>'Dados Iniciais (Vitória)'!E27</f>
        <v>Eletricista de Manutenção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307</v>
      </c>
      <c r="E6" s="28" t="str">
        <f>D6</f>
        <v>9511-05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2127.07</f>
        <v>2127.0700000000002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2127.0700000000002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</f>
        <v>638.12099999999998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2765.1910000000003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230.43258333333335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307.24344444444444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537.67602777777779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599.1247166666667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74.890589583333337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59.912471666666669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44.93435375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29.956235833333334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17.973741500000003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5.9912471666666676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239.64988666666667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1072.4332428333335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62.045442857142831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2.3929537500000002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577.17989660714272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537.67602777777779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1072.4332428333335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577.17989660714272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2187.2891672182541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35.118245745254633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2.7085813953611115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1.0834325581444446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55.873630555555557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19.248801794444447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97.934825796212664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-0.31292945677068473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211.65458838820217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100.35098450251873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4.1116314331458748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19.886954438035051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6.4249129629338064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130.77448333663347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130.77448333663347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130.77448333663347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5331.1709056097561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319.87025433658533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5651.0411599463414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485.94946144928645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6136.9906213956274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5651.0411599463414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7156.840374805397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319.87025433658533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485.94946144928645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1019.8497534097691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662.0077346694992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357.84201874026985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1825.6694691956409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2765.1910000000003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2187.2891672182541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211.65458838820217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130.77448333663347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5331.1709056097561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1825.6694691956409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7156.840374805397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25411-6B70-4543-9451-809EA2596432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(Vitória)'!B28</f>
        <v>Mecânico Ajustador</v>
      </c>
      <c r="E5" s="28" t="str">
        <f>'Dados Iniciais (Vitória)'!E28</f>
        <v>Mecânico Ajustador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289</v>
      </c>
      <c r="E6" s="28" t="str">
        <f>D6</f>
        <v>7250-10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2021.14</f>
        <v>2021.14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2021.14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2021.14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168.42833333333334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224.57111111111112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392.99944444444446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437.91366666666676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54.739208333333345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43.791366666666676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32.843525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21.895683333333338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13.137410000000003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4.3791366666666676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175.1654666666667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783.86546333333354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68.401242857142833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2.2737825000000003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583.41652535714286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392.99944444444446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783.86546333333354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583.41652535714286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1760.2814331349209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25.668711928240743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1.9797627727777782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0.79190510911111134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41.405972222222225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14.069380111111114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71.582756420716407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-0.22872714480030559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155.26976141937908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76.664014051151369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3.1411168662320335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15.192813125155338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4.8439285689011964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99.841872611439939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99.841872611439939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99.841872611439939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4072.794733832407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244.3676840299444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4317.1624178623515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371.24534976298594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4688.4077676253373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4317.1624178623515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5467.5309243444171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244.3676840299444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371.24534976298594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779.12315671907947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505.74661050185858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273.37654621722089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1394.7361905120097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2021.14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1760.2814331349209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155.26976141937908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99.841872611439939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4072.794733832407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1394.7361905120097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5467.5309243444171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1B44E-B29C-43DB-A7BC-4F1E487CC52E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(Vitória)'!B29</f>
        <v>Auxiliar em Saúde Bucal</v>
      </c>
      <c r="E5" s="28" t="str">
        <f>'Dados Iniciais (Vitória)'!E29</f>
        <v>Auxiliar em Saúde Bucal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290</v>
      </c>
      <c r="E6" s="28" t="str">
        <f>D6</f>
        <v>3224-15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1357.44</f>
        <v>1357.44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1357.44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1571.44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130.95333333333332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174.60444444444445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305.5577777777778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340.4786666666667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42.559833333333337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34.047866666666671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25.535900000000002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17.023933333333336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10.214360000000001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3.4047866666666669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136.19146666666668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609.45681333333346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108.22324285714284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1.52712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622.49186285714291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305.5577777777778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609.45681333333346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622.49186285714291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1537.5064539682542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19.957469879629631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1.5392691311111113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0.61570765244444459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32.661805555555553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10.938968444444447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55.65572238923113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-0.17783576814322224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121.19110728427309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64.012838256226885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2.6227664751269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12.685679210441025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4.0740412178884844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83.395325159683281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83.395325159683281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83.395325159683281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ht="25.5" customHeight="1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ht="25.5" customHeight="1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ht="25.5" customHeight="1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3400.6978864122102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204.04187318473259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3604.7397595969428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309.98205379512723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3914.7218133920701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3604.7397595969428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4565.2732517691784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204.04187318473259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309.98205379512723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650.55143837710796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422.28777578864901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228.26366258845894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1164.5753653569677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1571.44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1537.5064539682542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121.19110728427309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83.395325159683281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3400.6978864122102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1164.5753653569677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4565.2732517691784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64929-6898-4923-B764-6807931CFB89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(Vitória)'!B30</f>
        <v>Piscineiro</v>
      </c>
      <c r="E5" s="28" t="str">
        <f>'Dados Iniciais (Vitória)'!E30</f>
        <v>Piscineiro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291</v>
      </c>
      <c r="E6" s="28" t="str">
        <f>D6</f>
        <v>5143-30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1447.86*(1+7.06%)</f>
        <v>1550.0789159999999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1550.0789159999999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1978.0789159999999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164.83990966666664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219.7865462222222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384.62645588888881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428.58376513333337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53.572970641666672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42.858376513333333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32.143782385000002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21.429188256666666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12.857512954000001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4.2858376513333329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171.43350605333333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767.16493958866658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96.664907897142839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1.7438387805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611.15024667764283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384.62645588888881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767.16493958866658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611.15024667764283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1762.9416421551982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25.121831177518985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1.9375832448585557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0.77503329794342235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40.568673366666665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13.769627120822225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70.05766113430181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-0.22385403418187924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152.0065553079298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75.820676221591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3.1065632009543958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15.025685507270159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4.7504977080467627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98.703422637862317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98.703422637862317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98.703422637862317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4027.9922027676571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241.6795321660594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4269.6717349337168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367.16148784447745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4636.8332227781939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4269.6717349337168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5407.3856825401681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241.6795321660594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367.16148784447745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770.55245976197398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500.18317563496555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270.36928412700843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1379.3934797725108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1978.0789159999999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1762.9416421551982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152.0065553079298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98.703422637862317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4027.9922027676571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1379.3934797725108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5407.3856825401681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7CB9E-B549-4C43-9AC8-804F156DD1C8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(Vitória)'!B31</f>
        <v>Porteiro</v>
      </c>
      <c r="E5" s="28" t="str">
        <f>'Dados Iniciais (Vitória)'!E31</f>
        <v>Porteiro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292</v>
      </c>
      <c r="E6" s="28" t="str">
        <f>D6</f>
        <v>5174-10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1366.47*(1+7.06%)</f>
        <v>1462.9427820000001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1462.9427820000001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1462.9427820000001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121.91189850000001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162.54919799999999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284.4610965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316.97093610000002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39.621367012500002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31.697093610000003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23.772820207500001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15.848546805000002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9.5091280830000002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3.1697093610000002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126.78837444000001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567.37797561900004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101.89307593714283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1.6458106297499999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616.28038656689296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284.4610965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567.37797561900004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616.28038656689296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1468.1194586858931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18.579542653481251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1.4329930922685001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0.5731972369074001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30.55213742777778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10.183707254700002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51.813074216210275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-0.16555742082838196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112.96909446051683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59.436897235932157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2.435278698813224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11.778846746037521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3.6558618925599182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77.306884573342813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77.306884573342813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77.306884573342813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3157.5998863864193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189.45599318318514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3347.0558795696043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287.82306765802446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3634.8789472276285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3347.0558795696043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4238.9258859797419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189.45599318318514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287.82306765802446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604.04693875211319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392.10064445312611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211.94629429898711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1081.3259995933226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1462.9427820000001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1468.1194586858931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112.96909446051683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77.306884573342813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3157.5998863864193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1081.3259995933226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4238.9258859797419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583E6-8158-46F9-98B0-AF50CBA8051B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(Vitória)'!B32</f>
        <v>Porteiro (adic. Noturno)</v>
      </c>
      <c r="E5" s="28" t="str">
        <f>'Dados Iniciais (Vitória)'!E32</f>
        <v>Porteiro (adic. Noturno)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293</v>
      </c>
      <c r="E6" s="28" t="str">
        <f>D6</f>
        <v>5174-20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1366.47*(1+7.06%)</f>
        <v>1462.9427820000001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1462.9427820000001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</f>
        <v>283.36204226352277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</f>
        <v>40.480291751931823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</f>
        <v>46.263038579581099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1833.0481545950356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152.75401288291962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203.67201717722617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356.42603006014576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397.16043349559106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49.645054186948883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39.716043349559108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29.787032512169326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19.858021674779554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11.914813004867732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3.9716043349559107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158.86417339823643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710.91717595710804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101.89307593714283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1.6458106297499999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616.28038656689296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356.42603006014576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710.91717595710804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616.28038656689296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1683.6235925841468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23.27992372170818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1.7955215854301319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0.71820863417205283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37.748630783792358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12.760051876153222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64.921103712667176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-0.20744128100081716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141.01599903292228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71.279039741557128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2.9204809676628969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14.125651310293399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4.4420550411388326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92.767227060652246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92.767227060652246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92.767227060652246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3786.7166399394237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227.20299839636542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4013.9196383357889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345.16862138171234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4359.0882597175014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4013.9196383357889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5083.4848509825088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227.20299839636542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345.16862138171234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724.39659126500749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470.22234871588205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254.17424254912544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1296.7682110430851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1833.0481545950356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1683.6235925841468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141.01599903292228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92.767227060652246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3786.7166399394237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1296.7682110430851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5083.4848509825088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553AB-2B98-455A-AD60-FE440682917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(Vitória)'!B33</f>
        <v>Supervisor</v>
      </c>
      <c r="E5" s="28" t="str">
        <f>'Dados Iniciais (Vitória)'!E33</f>
        <v>Supervisor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294</v>
      </c>
      <c r="E6" s="28" t="str">
        <f>D6</f>
        <v>4101-05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1871.16*(1+7.06%)</f>
        <v>2003.2638960000002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2003.2638960000002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2003.2638960000002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166.938658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222.58487733333334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389.52353533333337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434.04051079999999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54.255063849999999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43.404051080000002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32.553038309999998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21.702025540000001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13.021215324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4.3404051079999997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173.61620432000001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776.93251433199998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69.473809097142833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2.2536718830000004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584.46898098014287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389.52353533333337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776.93251433199998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584.46898098014287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1750.9250306454765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25.441683338447227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1.9622526323513336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0.78490105294053347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41.05838131111112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13.944942564933337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70.949638082361133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-0.22670415271263561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153.91509482943204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76.112320631910777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3.1185126036505095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15.083481842093276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4.8058810781929733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99.120196155847538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99.120196155847538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99.120196155847538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4043.4858842974227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242.60915305784536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4286.0950373552678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368.57377537540867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4654.6688127306761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4286.0950373552678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5428.1852043506433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242.60915305784536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368.57377537540867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773.51639161996673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502.1071314024345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271.40926021753216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1384.6993200532206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2003.2638960000002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1750.9250306454765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153.91509482943204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99.120196155847538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4043.4858842974227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1384.6993200532206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5428.1852043506433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FDB8D-4F7B-4EE0-BA4E-19BF4AE7005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(Vitória)'!B34</f>
        <v>Auxiliar de cozinha</v>
      </c>
      <c r="E5" s="28" t="str">
        <f>'Dados Iniciais (Vitória)'!E34</f>
        <v>Auxiliar de cozinha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295</v>
      </c>
      <c r="E6" s="28" t="str">
        <f>D6</f>
        <v>5135-05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1534.2103900000002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127.85086583333334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170.46782111111114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298.31868694444449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332.41225116666669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41.551531395833337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33.241225116666669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24.930918837500002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16.620612558333335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9.9723675350000018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3.3241225116666668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132.96490046666668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595.01792958833335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298.31868694444449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595.01792958833335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1518.0203726786706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19.484649523646993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1.502801693960278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0.60112067758411125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31.937896472222224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10.679808992611115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54.337160535886852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-0.17362259023504725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118.36981530567654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61.973916896364415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2.5392267550685212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12.281618040664421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3.8247611803880242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80.619522872485391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80.619522872485391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80.619522872485391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3292.3796841901658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197.54278105140995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3489.9224652415755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300.10858078761777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3790.0310460291935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3489.9224652415755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4419.8612781681559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197.54278105140995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300.10858078761777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629.83023213896217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408.83716823055443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220.99306390840781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1127.4815939779899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1534.2103900000002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1518.0203726786706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118.36981530567654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80.619522872485391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3292.3796841901658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1127.4815939779899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4419.8612781681559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CAB4-555F-4A53-84A9-FE5738243A26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(Vitória)'!B35</f>
        <v>Cozinheiro</v>
      </c>
      <c r="E5" s="28" t="str">
        <f>'Dados Iniciais (Vitória)'!E35</f>
        <v>Cozinheiro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296</v>
      </c>
      <c r="E6" s="28" t="str">
        <f>D6</f>
        <v>5132-15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1461</f>
        <v>1461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1675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139.58333333333331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186.11111111111111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325.69444444444446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362.91666666666669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45.364583333333336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36.291666666666664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27.218749999999996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18.145833333333332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10.887499999999999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3.6291666666666664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145.16666666666666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649.62083333333328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102.00964285714284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1.6436249999999999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616.39476785714294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325.69444444444446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649.62083333333328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616.39476785714294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1591.7100456349208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21.272693865740742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1.6407090277777781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0.65628361111111122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34.675472222222218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11.659861111111113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59.323509012092167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-0.18955538336805561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129.03897346668705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66.318974484664963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2.7172546583068513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13.142695415416062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4.1244177150719441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86.303342273459819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86.303342273459819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86.303342273459819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3523.2119447084006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211.39271668250402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3734.6046613909048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321.14951432173564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4055.7541757126405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3734.6046613909048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4729.7424789651786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211.39271668250402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321.14951432173564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673.98830325253789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437.50117930427899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236.48712394825895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1206.5305342567776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1675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1591.7100456349208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129.03897346668705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86.303342273459819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3523.2119447084006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1206.5305342567776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4729.7424789651777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(Vitória)'!B18</f>
        <v>Recepcionista</v>
      </c>
      <c r="E5" s="28" t="str">
        <f>'Dados Iniciais (Vitória)'!E18</f>
        <v>Recepcionista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233</v>
      </c>
      <c r="E6" s="28" t="str">
        <f>D6</f>
        <v>4221-05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1670.67*(1+7.06%)</f>
        <v>1788.6193020000001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1788.6193020000001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1788.6193020000001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149.05160849999999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198.735478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347.78708649999999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387.53418210000001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48.441772762500001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38.75341821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29.065063657499998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19.376709105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11.626025463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3.8753418210000001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155.01367284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693.68618595900011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82.352484737142831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2.0121967147499999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597.10618145189278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347.78708649999999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693.68618595900011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597.10618145189278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1638.5794539108929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22.715672151522917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1.7520022901785002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0.70080091607140016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36.884736427777781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12.450777696700001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63.347566138148672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-0.20241338357618741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137.64914223682308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69.487945992706997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2.8470953661763621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13.770703125637198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4.3490316329343566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90.454776117454912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90.454776117454912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90.454776117454912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  <c r="F128" s="114"/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3691.5643409318377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221.49386045591027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3913.0582013877479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336.49525313352086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4249.5534545212686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3913.0582013877479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4955.7474688294678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221.49386045591027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336.49525313352086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706.19401430819914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458.40664086672575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247.78737344147339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1264.1831278976301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1788.6193020000001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1638.5794539108929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137.64914223682308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90.454776117454912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3691.5643409318377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1264.1831278976301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4955.7474688294678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9:C259"/>
    <mergeCell ref="A260:C260"/>
    <mergeCell ref="A262:C262"/>
    <mergeCell ref="B243:C243"/>
    <mergeCell ref="B244:C244"/>
    <mergeCell ref="B245:C245"/>
    <mergeCell ref="B246:C246"/>
    <mergeCell ref="B247:C247"/>
    <mergeCell ref="A248:B248"/>
    <mergeCell ref="A254:C254"/>
    <mergeCell ref="B256:C256"/>
    <mergeCell ref="A250:G250"/>
    <mergeCell ref="A249:G249"/>
    <mergeCell ref="A225:C225"/>
    <mergeCell ref="B226:C226"/>
    <mergeCell ref="A227:C227"/>
    <mergeCell ref="A228:G228"/>
    <mergeCell ref="A231:G231"/>
    <mergeCell ref="A233:G233"/>
    <mergeCell ref="A236:B236"/>
    <mergeCell ref="B242:C242"/>
    <mergeCell ref="B258:C258"/>
    <mergeCell ref="A189:G189"/>
    <mergeCell ref="A202:E202"/>
    <mergeCell ref="A204:G204"/>
    <mergeCell ref="A205:G205"/>
    <mergeCell ref="A218:E218"/>
    <mergeCell ref="A221:G221"/>
    <mergeCell ref="A222:C222"/>
    <mergeCell ref="B223:C223"/>
    <mergeCell ref="B224:C224"/>
    <mergeCell ref="B116:C116"/>
    <mergeCell ref="B117:C117"/>
    <mergeCell ref="B118:C118"/>
    <mergeCell ref="B119:C119"/>
    <mergeCell ref="A138:D138"/>
    <mergeCell ref="A153:D153"/>
    <mergeCell ref="A156:G156"/>
    <mergeCell ref="A170:D170"/>
    <mergeCell ref="A188:G188"/>
    <mergeCell ref="B102:C102"/>
    <mergeCell ref="B103:C103"/>
    <mergeCell ref="B104:C104"/>
    <mergeCell ref="B107:C107"/>
    <mergeCell ref="B108:C108"/>
    <mergeCell ref="B109:C109"/>
    <mergeCell ref="B110:C110"/>
    <mergeCell ref="B114:C114"/>
    <mergeCell ref="B115:C115"/>
    <mergeCell ref="A89:G89"/>
    <mergeCell ref="B91:C91"/>
    <mergeCell ref="B92:C92"/>
    <mergeCell ref="B93:C93"/>
    <mergeCell ref="B94:C94"/>
    <mergeCell ref="B95:C95"/>
    <mergeCell ref="B96:C96"/>
    <mergeCell ref="B97:C97"/>
    <mergeCell ref="B98:C98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62:C62"/>
    <mergeCell ref="A63:G63"/>
    <mergeCell ref="A64:G64"/>
    <mergeCell ref="B68:C68"/>
    <mergeCell ref="B69:C69"/>
    <mergeCell ref="B71:C71"/>
    <mergeCell ref="B72:C72"/>
    <mergeCell ref="A75:G75"/>
    <mergeCell ref="A76:G76"/>
    <mergeCell ref="A51:G51"/>
    <mergeCell ref="A52:G52"/>
    <mergeCell ref="B55:C55"/>
    <mergeCell ref="B56:C56"/>
    <mergeCell ref="B57:C57"/>
    <mergeCell ref="B58:C58"/>
    <mergeCell ref="B59:C59"/>
    <mergeCell ref="B60:C60"/>
    <mergeCell ref="B61:C61"/>
    <mergeCell ref="B31:C31"/>
    <mergeCell ref="B32:C32"/>
    <mergeCell ref="A33:G33"/>
    <mergeCell ref="A34:G34"/>
    <mergeCell ref="A35:G35"/>
    <mergeCell ref="A36:G36"/>
    <mergeCell ref="A38:G38"/>
    <mergeCell ref="A49:G49"/>
    <mergeCell ref="A50:G50"/>
    <mergeCell ref="B17:C17"/>
    <mergeCell ref="B18:C18"/>
    <mergeCell ref="B19:C19"/>
    <mergeCell ref="B20:C20"/>
    <mergeCell ref="B21:C21"/>
    <mergeCell ref="B22:C22"/>
    <mergeCell ref="B23:C23"/>
    <mergeCell ref="B29:C29"/>
    <mergeCell ref="B30:C30"/>
    <mergeCell ref="A4:C4"/>
    <mergeCell ref="B5:C5"/>
    <mergeCell ref="B6:C6"/>
    <mergeCell ref="B7:C7"/>
    <mergeCell ref="B8:C8"/>
    <mergeCell ref="B9:C9"/>
    <mergeCell ref="A12:G12"/>
    <mergeCell ref="B15:C15"/>
    <mergeCell ref="B16:C1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ignoredErrors>
    <ignoredError sqref="E7 D42:E42 E245" formula="1"/>
  </ignoredError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13863-CDFA-44FA-9AE7-63DB475C599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(Vitória)'!B36</f>
        <v>Jardineiro</v>
      </c>
      <c r="E5" s="28" t="str">
        <f>'Dados Iniciais (Vitória)'!E36</f>
        <v>Jardineiro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297</v>
      </c>
      <c r="E6" s="28" t="str">
        <f>D6</f>
        <v>6220-10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1336.47*(1+7.06%)</f>
        <v>1430.8247819999999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1430.8247819999999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1430.8247819999999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119.23539849999999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158.98053133333332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278.21592983333329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310.01203609999999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38.751504512499999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31.001203609999997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23.250902707499996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15.500601804999999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9.3003610830000003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3.1001203609999997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124.00481443999999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554.92154461899997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103.82015593714284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1.6096778797499998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618.17133381689291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278.21592983333329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554.92154461899997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618.17133381689291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1451.3088082692261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18.171640336120138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1.4015326191018334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0.56061304764073339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29.927620761111108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9.9601302880333336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50.675550358030939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-0.1619227104982236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110.53516469953986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58.445669547887313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2.3946656152468395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11.582411205643076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3.5875019576117482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76.010248326388975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76.010248326388975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76.010248326388975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3104.9406699618221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186.29644019770933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3291.2371101595313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283.02304936655548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3574.2601595260867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3291.2371101595313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4168.2334221878564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186.29644019770933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283.02304936655548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593.97326266176947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385.56159155237668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208.41167110939284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1063.2927522260343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1430.8247819999999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1451.3088082692261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110.53516469953986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76.010248326388975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3104.9406699618221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1063.2927522260343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4168.2334221878564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9DBC1-70EC-4513-AA9E-B41A211C4DD8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(Vitória)'!B37</f>
        <v>Auxiliar de Enfermagem</v>
      </c>
      <c r="E5" s="28" t="str">
        <f>'Dados Iniciais (Vitória)'!E37</f>
        <v>Auxiliar de Enfermagem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308</v>
      </c>
      <c r="E6" s="28" t="str">
        <f>D6</f>
        <v>3222-30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1783.56</f>
        <v>1783.56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1783.56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2211.56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184.29666666666665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245.72888888888886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430.02555555555551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479.17133333333334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59.896416666666667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47.917133333333332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35.937849999999997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23.958566666666666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14.37514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4.791713333333333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191.66853333333333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857.71668666666676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82.656042857142836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2.0065049999999998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597.40404785714281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430.02555555555551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857.71668666666676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597.40404785714281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1885.1462900793651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28.087067967592592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2.1662844522222224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0.86651378088888897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45.108583333333335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15.39491488888889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78.326865427332905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-0.25027647978594442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169.69995337047288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84.01106899398691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3.4421441276362708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16.648808276834625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5.4355824662563679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109.53760386471417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109.53760386471417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109.53760386471417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ht="12.75" customHeight="1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ht="12.75" customHeight="1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ht="25.5" customHeight="1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4463.1088473145528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267.78653083887315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4730.8953781534256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406.82345007170414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5137.71882822513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4730.8953781534256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5991.5088375803261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267.78653083887315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406.82345007170414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853.79000935519639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554.21456747618015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299.5754418790163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1528.3999902657738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2211.56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1885.1462900793651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169.69995337047288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109.53760386471417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4463.1088473145528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1528.3999902657738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5991.5088375803261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984A0-60A2-442A-BDB4-4A02C4D6B96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(Vitória)'!B38</f>
        <v>Eletromecânico</v>
      </c>
      <c r="E5" s="28" t="str">
        <f>'Dados Iniciais (Vitória)'!E38</f>
        <v>Eletromecânico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298</v>
      </c>
      <c r="E6" s="28" t="str">
        <f>D6</f>
        <v>9541-25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2128.4</f>
        <v>2128.4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2128.4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</f>
        <v>638.52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2766.92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230.57666666666665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307.43555555555554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538.01222222222214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599.49933333333342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74.937416666666678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59.949933333333341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44.962450000000004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29.974966666666671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17.98498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5.9949933333333343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239.79973333333336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1073.1038066666667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61.965642857142825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2.3944500000000004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577.1015928571428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538.01222222222214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1073.1038066666667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577.1015928571428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2188.2176217460319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35.14020424537037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2.710274998888889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1.0841099995555556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55.907250000000005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19.260837555555558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97.996061824321259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-0.31312512319327773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211.78561350049836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100.40479771878101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4.1138362955356111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19.897618817515507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6.4285913065726845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130.84484413840482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130.84484413840482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130.84484413840482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5334.0297460516022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320.04178476309613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5654.0715308146982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486.21005185197322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6140.2815826666711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5654.0715308146982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7160.6782305150691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320.04178476309613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486.21005185197322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1020.3966478483974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662.36273632264385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358.03391152575347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1826.6484844634667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2766.92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2188.2176217460319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211.78561350049836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130.84484413840482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5334.0297460516022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1826.6484844634667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7160.6782305150691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10B3B-3F3D-4A76-9A1A-A7DACF75D7B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(Vitória)'!B39</f>
        <v>Técnico em Áudio Visual</v>
      </c>
      <c r="E5" s="28" t="str">
        <f>'Dados Iniciais (Vitória)'!E39</f>
        <v>Técnico em Áudio Visual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309</v>
      </c>
      <c r="E6" s="28" t="str">
        <f>D6</f>
        <v>3731-05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2692.01</f>
        <v>2692.01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2692.01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2692.01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224.33416666666668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299.11222222222221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523.44638888888892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583.26883333333342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72.908604166666677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58.326883333333335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43.745162499999999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29.163441666666667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17.498065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5.8326883333333335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233.30753333333334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1044.0512116666666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28.149042857142831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3.0285112499999998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543.91905410714287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523.44638888888892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1044.0512116666666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543.91905410714287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2111.4166546626984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34.188838575231486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2.6368985730555559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1.0547594292222224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54.45066666666667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18.739380722222226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95.342972833219278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-0.30464775377948616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206.10886904583796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97.368445182562184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3.9894293194414581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19.295892737348549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6.2718079374384157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126.9255751767906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126.9255751767906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126.9255751767906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5172.7227655519937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310.36336593311961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5483.0861314851136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471.50652017203549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5954.592651657149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5483.0861314851136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6944.1313721949264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310.36336593311961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471.50652017203549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989.53872053777707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642.33215192803073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347.20656860974634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1771.4086066429322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2692.01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2111.4166546626984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206.10886904583796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126.9255751767906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5172.7227655519937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1771.4086066429322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6944.1313721949264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3F95-B817-417C-A427-EB78ED083A49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(Vitória)'!B40</f>
        <v>Assistente de Laboratório</v>
      </c>
      <c r="E5" s="28" t="str">
        <f>'Dados Iniciais (Vitória)'!E40</f>
        <v>Assistente de Laboratório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299</v>
      </c>
      <c r="E6" s="28" t="str">
        <f>D6</f>
        <v>8181-05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1744.47</f>
        <v>1744.47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1744.47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1958.47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163.20583333333332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217.60777777777776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380.81361111111107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424.33516666666668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53.041895833333335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42.433516666666662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31.825137499999997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21.216758333333331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12.730055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4.2433516666666664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169.73406666666665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759.5599483333333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85.001442857142834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1.9625287499999999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599.70547160714295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380.81361111111107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759.5599483333333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599.70547160714295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1740.0790310515872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24.872795674768518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1.9183757669444446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0.76735030677777782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40.18738888888889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13.633127277777781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69.363171758156525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-0.22163494427751387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150.52057472903641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75.957381879864741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3.1121643745196939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15.052777012261258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4.8977956740498261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99.020118940695525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99.020118940695525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99.020118940695525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4035.2547247213192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242.11528348327914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4277.370008204598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367.82348474809044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4645.1934929526888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4277.370008204598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5417.1352687494909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242.11528348327914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367.82348474809044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771.9417757968024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501.08501235932789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270.85676343747457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1381.8805440281719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1958.47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1740.0790310515872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150.52057472903641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99.020118940695525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4035.2547247213192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1381.8805440281719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5417.1352687494909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83DC1-A53A-48A2-964F-1AEDBA2F920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(Vitória)'!B41</f>
        <v>Operador de Caldeira</v>
      </c>
      <c r="E5" s="28" t="str">
        <f>'Dados Iniciais (Vitória)'!E41</f>
        <v>Operador de Caldeira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300</v>
      </c>
      <c r="E6" s="28" t="str">
        <f>D6</f>
        <v>8621-20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2443.84</f>
        <v>2443.84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2443.84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2871.84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239.32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319.09333333333331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558.4133333333333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622.23200000000008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77.779000000000011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62.223200000000006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46.667400000000001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31.111600000000003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18.666960000000003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6.2223200000000007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248.89280000000002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1113.79528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43.039242857142824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2.7493199999999995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558.53006285714287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558.4133333333333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1113.79528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558.53006285714287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2230.7386761904763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36.472700388888896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2.8130470533333338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1.1252188213333336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57.947361111111114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19.991197333333336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101.7120155947981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-0.32499864607266665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219.73654165672545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103.49873204502701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4.2406025419351447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20.510756110441445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6.6708815297373842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134.92097222714099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134.92097222714099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134.92097222714099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5498.3957734076757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329.90374640446055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5828.2995198121362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501.19242324625645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6329.4919430583923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5828.2995198121362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7381.3317120214497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329.90374640446055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501.19242324625645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1051.8397689630567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682.77318336198414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369.06658560107252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1882.9359386137737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2871.84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2230.7386761904763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219.73654165672545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134.92097222714099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5498.3957734076757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1882.9359386137737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7381.3317120214497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F542D-05D5-463B-944A-4EBF32B2FE0B}">
  <dimension ref="A1:K281"/>
  <sheetViews>
    <sheetView zoomScaleNormal="100" workbookViewId="0"/>
  </sheetViews>
  <sheetFormatPr defaultRowHeight="12.75" x14ac:dyDescent="0.2"/>
  <cols>
    <col min="1" max="1" width="15.83203125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(Vitória)'!B42</f>
        <v>Operador de Máquinas de Alimentos</v>
      </c>
      <c r="E5" s="28" t="str">
        <f>'Dados Iniciais (Vitória)'!E42</f>
        <v>Operador de Máquinas de Alimentos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301</v>
      </c>
      <c r="E6" s="28" t="str">
        <f>D6</f>
        <v>8418-10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1691.7</f>
        <v>1691.7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1691.7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1691.7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140.97499999999999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187.96666666666667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328.94166666666666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366.53500000000003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45.816875000000003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36.653500000000001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27.490124999999999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18.326750000000001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10.99605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3.6653500000000001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146.614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656.09765000000004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88.167642857142837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1.9031624999999999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602.8123053571428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328.94166666666666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656.09765000000004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602.8123053571428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1587.8516220238096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21.484785798611114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1.6570671416666669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0.66282685666666685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35.000194444444446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11.776111666666669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59.914973251197807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-0.19144527883208332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130.30451388042127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66.496816543538898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2.7245412933411406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13.177939084818265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4.1427486395990929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86.5420455612974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86.5420455612974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86.5420455612974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3532.6598481321953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211.95959088793171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3744.6194390201272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322.01071417105709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4066.630153191184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3744.6194390201272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4742.4258346252882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211.95959088793171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322.01071417105709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675.79568143410359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438.67438970283916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237.12129173126442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1209.7659864930924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1691.7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1587.8516220238096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130.30451388042127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86.5420455612974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3532.6598481321953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1209.7659864930924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4742.4258346252882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B45C4-F9FD-40BE-9FC2-0AB6C336F7DC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(Vitória)'!B43</f>
        <v>Técnico em Alimentos e Laticínios</v>
      </c>
      <c r="E5" s="28" t="str">
        <f>'Dados Iniciais (Vitória)'!E43</f>
        <v>Técnico em Alimentos e Laticínios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302</v>
      </c>
      <c r="E6" s="28" t="str">
        <f>D6</f>
        <v>3252-05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2029.91</f>
        <v>2029.91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2029.91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2029.91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169.15916666666666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225.54555555555555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394.70472222222224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439.81383333333338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54.976729166666672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43.981383333333333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32.986037500000002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21.990691666666667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13.194415000000001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4.3981383333333337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175.92553333333333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787.26676166666675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67.87504285714283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2.2836487500000002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582.9001916071428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394.70472222222224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787.26676166666675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582.9001916071428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1764.8716754960319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25.78009194328704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1.988353231388889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0.79534129255555563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41.576500000000003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14.13042905555556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71.893363688797635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-0.22971962283740283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155.9343595887473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76.934674329629289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3.15220649643557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15.246450950962029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4.8625946324635425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100.19592640949043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100.19592640949043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100.19592640949043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4087.1736281609365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245.23041768965618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4332.4040458505924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372.55602167332222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4704.9600675239144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4332.4040458505924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5486.8338979870723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245.23041768965618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372.55602167332222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781.87383046315779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507.53213556380416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274.34169489935363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1399.6602698261363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2029.91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1764.8716754960319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155.9343595887473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100.19592640949043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4087.1736281609365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1399.6602698261363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5486.8338979870732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DBAB-4492-4FCB-BA18-E1F6B21EF30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(Vitória)'!B44</f>
        <v>Técnico Florestal / Agropecuária</v>
      </c>
      <c r="E5" s="28" t="str">
        <f>'Dados Iniciais (Vitória)'!E44</f>
        <v>Técnico Florestal / Agropecuária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310</v>
      </c>
      <c r="E6" s="28" t="str">
        <f>D6</f>
        <v>3951-10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3536.34</f>
        <v>3536.34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3536.34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3536.34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294.69499999999999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392.92666666666668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687.62166666666667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766.20700000000011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95.775875000000013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76.620700000000014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57.465525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38.310350000000007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22.986210000000003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7.6620700000000008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306.48280000000005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1371.5105300000002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3.9783824999999999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516.71988250000004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687.62166666666667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1371.5105300000002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516.71988250000004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2575.852079166667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44.911927298611118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3.4639432616666674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1.3855773046666671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70.868194444444441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24.616855666666673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125.24662558795349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-0.40019837875808334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270.09292518525098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123.86005894759835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5.0748571546646266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24.545841390538623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8.0688794822042134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161.5496369750058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161.5496369750058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161.5496369750058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6580.0963079935909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394.80577847961547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6974.9020864732065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599.79211204601154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7574.6941985192179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6974.9020864732065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8833.4626221798462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394.80577847961547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599.79211204601154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1258.7684236606281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817.09529255163579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441.67313110899232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2253.3663141862553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3536.34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2575.852079166667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270.09292518525098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161.5496369750058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6580.0963079935909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2253.3663141862553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8833.4626221798462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84DC8-3D80-48E0-A6D9-A7E0F60512A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(Vitória)'!B45</f>
        <v xml:space="preserve">Taxidermista </v>
      </c>
      <c r="E5" s="28" t="str">
        <f>'Dados Iniciais (Vitória)'!E45</f>
        <v xml:space="preserve">Taxidermista 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303</v>
      </c>
      <c r="E6" s="28" t="str">
        <f>D6</f>
        <v>3281-10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1939.68</f>
        <v>1939.68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1939.68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2367.6800000000003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197.30666666666667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263.07555555555558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460.38222222222225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512.99733333333347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64.124666666666684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51.299733333333343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38.474800000000009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25.649866666666671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15.389920000000004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5.1299733333333339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205.19893333333337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918.26522666666676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73.288842857142839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2.18214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588.21248285714285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460.38222222222225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918.26522666666676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588.21248285714285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1966.8599317460316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30.06981003703704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2.3192083288888892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0.92768333155555571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48.144250000000007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16.481683555555559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83.856170637462952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-0.26794417318977781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181.53086171731022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87.844568797501395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3.5992122258639783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17.408508207120764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5.5797244580927288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114.43201368857886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114.43201368857886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114.43201368857886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4666.7644738185882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280.00586842911525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4946.7703422477034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425.38716595569798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5372.1575082034014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4946.7703422477034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6264.9067151060081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280.00586842911525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425.38716595569798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892.74920690260615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579.50387114730574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313.2453357553004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1598.1422412874194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2367.6800000000003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1966.8599317460316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181.53086171731022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114.43201368857886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4666.7644738185882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1598.1422412874194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6264.9067151060081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08CF2-6D5D-405C-AF14-5116B567BFED}">
  <dimension ref="A1:K281"/>
  <sheetViews>
    <sheetView zoomScaleNormal="100" workbookViewId="0">
      <selection activeCell="C238" sqref="C238"/>
    </sheetView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(Vitória)'!B19</f>
        <v>Auxiliar de Escritório</v>
      </c>
      <c r="E5" s="28" t="str">
        <f>'Dados Iniciais (Vitória)'!E19</f>
        <v>Auxiliar de Escritório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252</v>
      </c>
      <c r="E6" s="28" t="str">
        <f>D6</f>
        <v>4110-05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1670.67*(1+7.06%)</f>
        <v>1788.6193020000001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1788.6193020000001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1788.6193020000001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149.05160849999999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198.735478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347.78708649999999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387.53418210000001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48.441772762500001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38.75341821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29.065063657499998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19.376709105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11.626025463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3.8753418210000001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155.01367284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693.68618595900011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82.352484737142831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2.0121967147499999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597.10618145189278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347.78708649999999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693.68618595900011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597.10618145189278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1638.5794539108929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22.715672151522917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1.7520022901785002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0.70080091607140016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36.884736427777781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12.450777696700001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63.347566138148672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-0.20241338357618741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137.64914223682308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69.487945992706997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2.8470953661763621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13.770703125637198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4.3490316329343566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90.454776117454912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90.454776117454912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90.454776117454912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3691.5643409318377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221.49386045591027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3913.0582013877479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336.49525313352086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4249.5534545212686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3913.0582013877479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4955.7474688294678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221.49386045591027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336.49525313352086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706.19401430819914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458.40664086672575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247.78737344147339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1264.1831278976301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1788.6193020000001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1638.5794539108929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137.64914223682308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90.454776117454912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3691.5643409318377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1264.1831278976301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4955.7474688294678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8231A-FE3C-49A3-80FC-BF4A3C1001A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(Vitória)'!B46</f>
        <v>Técnico em Anatomia e Necrópsia</v>
      </c>
      <c r="E5" s="28" t="str">
        <f>'Dados Iniciais (Vitória)'!E46</f>
        <v>Técnico em Anatomia e Necrópsia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304</v>
      </c>
      <c r="E6" s="28" t="str">
        <f>D6</f>
        <v>3281-05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2192.73</f>
        <v>2192.73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2192.73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2620.73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218.39416666666665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291.1922222222222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509.58638888888885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567.82483333333334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70.978104166666668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56.782483333333332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42.586862499999995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28.391241666666666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17.034745000000001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5.6782483333333333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227.12993333333333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1016.4064516666667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58.105842857142846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2.4668212500000002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573.3141641071428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509.58638888888885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1016.4064516666667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573.3141641071428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2099.3070046626985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33.283574325231484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2.5670778330555555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1.0268311332222222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53.064666666666668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18.243192722222226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92.818447625827048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-0.29658118200248607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200.70720912422271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96.638898657020505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3.9595379691848578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19.151315595571628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6.3064596872147849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126.05621190899178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126.05621190899178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126.05621190899178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5133.9654256959129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308.03792554175476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5442.0033512376676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467.97369243799096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5909.9770436756589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5442.0033512376676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6892.1015086596608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308.03792554175476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467.97369243799096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982.12446498400175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637.51938955101866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344.60507543298309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1758.1360829637474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2620.73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2099.3070046626985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200.70720912422271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126.05621190899178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5133.9654256959129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1758.1360829637474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6892.1015086596599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CCE89-5E6C-4977-B1EC-24667ECFA2D2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(Vitória)'!B47</f>
        <v xml:space="preserve">Técnico em Herbário </v>
      </c>
      <c r="E5" s="28" t="str">
        <f>'Dados Iniciais (Vitória)'!E47</f>
        <v xml:space="preserve">Técnico em Herbário 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305</v>
      </c>
      <c r="E6" s="28" t="str">
        <f>D6</f>
        <v>3211-05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2373.54</f>
        <v>2373.54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2373.54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2373.54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197.79499999999999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263.72666666666663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461.52166666666665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514.26700000000005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64.283375000000007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51.426700000000004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38.570025000000001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25.713350000000002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15.42801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5.1426699999999999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205.70680000000002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920.53792999999996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47.257242857142842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2.6702324999999996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562.66897535714281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461.52166666666665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920.53792999999996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562.66897535714281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1944.7285720238092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30.144232715277781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2.3249483616666669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0.92997934466666676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48.258194444444442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16.522475666666669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84.063714376454499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-0.26860733411308335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181.97493757506362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87.539804488507585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3.5867252680252286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17.348111849702395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5.5939765505854506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114.06861815682066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114.06861815682066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114.06861815682066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4650.5737944223602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279.03442766534158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4929.6082220877015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423.91134533910201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5353.5195674268034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4929.6082220877015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6243.1715072032694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279.03442766534158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423.91134533910201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889.65193977646584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577.49336441630237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312.15857536016347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1592.5977127809094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2373.54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1944.7285720238092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181.97493757506362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114.06861815682066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4650.5737944223602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1592.5977127809094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6243.1715072032694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B038D-6E18-44B1-81F5-E0DF4E150DEB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(Vitória)'!B48</f>
        <v>Jornalista</v>
      </c>
      <c r="E5" s="28" t="str">
        <f>'Dados Iniciais (Vitória)'!E48</f>
        <v>Jornalista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306</v>
      </c>
      <c r="E6" s="28" t="str">
        <f>D6</f>
        <v>2611-25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3363.61</f>
        <v>3363.61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3363.61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3363.61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280.30083333333334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373.73444444444442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654.03527777777776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728.78216666666674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91.097770833333342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72.878216666666674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54.658662499999998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36.439108333333337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21.863465000000001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7.2878216666666669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291.5128666666667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1304.5200783333335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3.7840612500000006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516.52556125000012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654.03527777777776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1304.5200783333335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516.52556125000012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2475.0809173611115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42.718236306712967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3.2947494286111114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1.3178997714444447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67.509555555555565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23.414462944444448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119.1290436705453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-0.38065097495559724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257.00329670235823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118.32951372996574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4.8482568510205493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23.44983120881697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7.7012410376062519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154.32884282740952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154.32884282740952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154.32884282740952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6286.2847235575455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377.17708341345269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6663.4618069709977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573.01045680513016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7236.4722637761279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6663.4618069709977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8439.0347099430073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377.17708341345269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573.01045680513016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1202.5624461668785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780.61071066972818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421.95173549715037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2152.7499863854614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3363.61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2475.0809173611115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257.00329670235823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154.32884282740952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6286.2847235575455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2152.7499863854614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8439.0347099430073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CA75C-AADA-4D17-AF30-4C7BB2D92541}">
  <dimension ref="A1:L82"/>
  <sheetViews>
    <sheetView topLeftCell="A56" zoomScaleNormal="100" workbookViewId="0">
      <selection activeCell="F37" sqref="F37:F67"/>
    </sheetView>
  </sheetViews>
  <sheetFormatPr defaultRowHeight="12.75" x14ac:dyDescent="0.2"/>
  <cols>
    <col min="1" max="1" width="10.1640625" customWidth="1"/>
    <col min="2" max="2" width="18" bestFit="1" customWidth="1"/>
    <col min="3" max="3" width="14.83203125" customWidth="1"/>
    <col min="4" max="4" width="15.1640625" customWidth="1"/>
    <col min="5" max="5" width="17" bestFit="1" customWidth="1"/>
    <col min="6" max="6" width="13.1640625" customWidth="1"/>
    <col min="7" max="7" width="20.83203125" customWidth="1"/>
    <col min="9" max="9" width="22" bestFit="1" customWidth="1"/>
    <col min="10" max="10" width="39" bestFit="1" customWidth="1"/>
    <col min="11" max="11" width="12.33203125" bestFit="1" customWidth="1"/>
  </cols>
  <sheetData>
    <row r="1" spans="1:11" ht="15.75" x14ac:dyDescent="0.2">
      <c r="A1" s="83" t="s">
        <v>198</v>
      </c>
      <c r="B1" s="83"/>
      <c r="C1" s="83"/>
      <c r="D1" s="83"/>
      <c r="E1" s="83"/>
      <c r="F1" s="83"/>
      <c r="G1" s="84"/>
    </row>
    <row r="2" spans="1:11" ht="68.25" customHeight="1" x14ac:dyDescent="0.2">
      <c r="A2" s="152" t="s">
        <v>199</v>
      </c>
      <c r="B2" s="152"/>
      <c r="C2" s="85" t="s">
        <v>200</v>
      </c>
      <c r="D2" s="85" t="s">
        <v>201</v>
      </c>
      <c r="E2" s="85" t="s">
        <v>202</v>
      </c>
      <c r="F2" s="85" t="s">
        <v>203</v>
      </c>
      <c r="G2" s="85" t="s">
        <v>204</v>
      </c>
    </row>
    <row r="3" spans="1:11" ht="12.75" customHeight="1" x14ac:dyDescent="0.2">
      <c r="A3" s="115">
        <v>1</v>
      </c>
      <c r="B3" s="8" t="str">
        <f>'Dados Iniciais (Vitória)'!B18</f>
        <v>Recepcionista</v>
      </c>
      <c r="C3" s="45">
        <f>'Recepcionista (Vitória)'!D262</f>
        <v>4955.7474688294678</v>
      </c>
      <c r="D3" s="16">
        <f>1</f>
        <v>1</v>
      </c>
      <c r="E3" s="45">
        <f>C3*D3</f>
        <v>4955.7474688294678</v>
      </c>
      <c r="F3" s="16">
        <f>'Dados Iniciais (Vitória)'!D18</f>
        <v>18</v>
      </c>
      <c r="G3" s="36">
        <f>E3*F3</f>
        <v>89203.454438930421</v>
      </c>
    </row>
    <row r="4" spans="1:11" ht="25.5" x14ac:dyDescent="0.2">
      <c r="A4" s="115">
        <v>2</v>
      </c>
      <c r="B4" s="8" t="str">
        <f>'Dados Iniciais (Vitória)'!B19</f>
        <v>Auxiliar de Escritório</v>
      </c>
      <c r="C4" s="45">
        <f>'Aux. de Escrit. (Vitória)'!D262</f>
        <v>4955.7474688294678</v>
      </c>
      <c r="D4" s="16">
        <f>1</f>
        <v>1</v>
      </c>
      <c r="E4" s="45">
        <f t="shared" ref="E4:E33" si="0">C4*D4</f>
        <v>4955.7474688294678</v>
      </c>
      <c r="F4" s="16">
        <f>'Dados Iniciais (Vitória)'!D19</f>
        <v>18</v>
      </c>
      <c r="G4" s="36">
        <f t="shared" ref="G4:G33" si="1">E4*F4</f>
        <v>89203.454438930421</v>
      </c>
    </row>
    <row r="5" spans="1:11" ht="25.5" x14ac:dyDescent="0.2">
      <c r="A5" s="115">
        <v>3</v>
      </c>
      <c r="B5" s="8" t="str">
        <f>'Dados Iniciais (Vitória)'!B20</f>
        <v>Lavador de Veículos</v>
      </c>
      <c r="C5" s="45">
        <f>'Lavador de Veículos (Vitória)'!D262</f>
        <v>4413.1041480351196</v>
      </c>
      <c r="D5" s="16">
        <f>1</f>
        <v>1</v>
      </c>
      <c r="E5" s="45">
        <f t="shared" si="0"/>
        <v>4413.1041480351196</v>
      </c>
      <c r="F5" s="16">
        <f>'Dados Iniciais (Vitória)'!D20</f>
        <v>1</v>
      </c>
      <c r="G5" s="36">
        <f t="shared" si="1"/>
        <v>4413.1041480351196</v>
      </c>
    </row>
    <row r="6" spans="1:11" ht="12.75" customHeight="1" x14ac:dyDescent="0.2">
      <c r="A6" s="115">
        <v>4</v>
      </c>
      <c r="B6" s="8" t="str">
        <f>'Dados Iniciais (Vitória)'!B21</f>
        <v>Almoxarife</v>
      </c>
      <c r="C6" s="45">
        <f>'Almoxarife (Vitória)'!D262</f>
        <v>4693.2192224609998</v>
      </c>
      <c r="D6" s="16">
        <f>1</f>
        <v>1</v>
      </c>
      <c r="E6" s="45">
        <f t="shared" si="0"/>
        <v>4693.2192224609998</v>
      </c>
      <c r="F6" s="16">
        <f>'Dados Iniciais (Vitória)'!D21</f>
        <v>0</v>
      </c>
      <c r="G6" s="36">
        <f t="shared" si="1"/>
        <v>0</v>
      </c>
    </row>
    <row r="7" spans="1:11" ht="12.75" customHeight="1" x14ac:dyDescent="0.2">
      <c r="A7" s="115">
        <v>5</v>
      </c>
      <c r="B7" s="8" t="str">
        <f>'Dados Iniciais (Vitória)'!B22</f>
        <v>Copeiro</v>
      </c>
      <c r="C7" s="45">
        <f>'Copeiro (Vitória)'!D262</f>
        <v>3931.5257070216367</v>
      </c>
      <c r="D7" s="16">
        <f>1</f>
        <v>1</v>
      </c>
      <c r="E7" s="45">
        <f t="shared" si="0"/>
        <v>3931.5257070216367</v>
      </c>
      <c r="F7" s="16">
        <f>'Dados Iniciais (Vitória)'!D22</f>
        <v>1</v>
      </c>
      <c r="G7" s="36">
        <f t="shared" si="1"/>
        <v>3931.5257070216367</v>
      </c>
    </row>
    <row r="8" spans="1:11" ht="12.75" customHeight="1" x14ac:dyDescent="0.2">
      <c r="A8" s="115">
        <v>6</v>
      </c>
      <c r="B8" s="8" t="str">
        <f>'Dados Iniciais (Vitória)'!B23</f>
        <v>Contínuo</v>
      </c>
      <c r="C8" s="45">
        <f>'Contínuo (Vitória)'!D262</f>
        <v>3924.7685768886004</v>
      </c>
      <c r="D8" s="16">
        <f>1</f>
        <v>1</v>
      </c>
      <c r="E8" s="45">
        <f t="shared" si="0"/>
        <v>3924.7685768886004</v>
      </c>
      <c r="F8" s="16">
        <f>'Dados Iniciais (Vitória)'!D23</f>
        <v>4</v>
      </c>
      <c r="G8" s="36">
        <f t="shared" si="1"/>
        <v>15699.074307554401</v>
      </c>
    </row>
    <row r="9" spans="1:11" ht="38.25" x14ac:dyDescent="0.2">
      <c r="A9" s="115">
        <v>7</v>
      </c>
      <c r="B9" s="8" t="str">
        <f>'Dados Iniciais (Vitória)'!B24</f>
        <v>Auxiliar de Manutenção de Edifícios</v>
      </c>
      <c r="C9" s="45">
        <f>'Auxiliar Man. Edif. (Vitória)'!D262</f>
        <v>4420.9825443984464</v>
      </c>
      <c r="D9" s="16">
        <f>1</f>
        <v>1</v>
      </c>
      <c r="E9" s="45">
        <f t="shared" si="0"/>
        <v>4420.9825443984464</v>
      </c>
      <c r="F9" s="16">
        <f>'Dados Iniciais (Vitória)'!D24</f>
        <v>2</v>
      </c>
      <c r="G9" s="36">
        <f t="shared" si="1"/>
        <v>8841.9650887968928</v>
      </c>
    </row>
    <row r="10" spans="1:11" ht="38.25" x14ac:dyDescent="0.2">
      <c r="A10" s="115">
        <v>8</v>
      </c>
      <c r="B10" s="8" t="str">
        <f>'Dados Iniciais (Vitória)'!B25</f>
        <v>Artífice de Manutenção de Edifícios</v>
      </c>
      <c r="C10" s="45">
        <f>'Artífice Man. Edif. (Vitória)'!D262</f>
        <v>4693.2192224609998</v>
      </c>
      <c r="D10" s="16">
        <f>1</f>
        <v>1</v>
      </c>
      <c r="E10" s="45">
        <f t="shared" si="0"/>
        <v>4693.2192224609998</v>
      </c>
      <c r="F10" s="16">
        <f>'Dados Iniciais (Vitória)'!D25</f>
        <v>0</v>
      </c>
      <c r="G10" s="36">
        <f t="shared" si="1"/>
        <v>0</v>
      </c>
    </row>
    <row r="11" spans="1:11" ht="12.75" customHeight="1" x14ac:dyDescent="0.2">
      <c r="A11" s="115">
        <v>9</v>
      </c>
      <c r="B11" s="8" t="str">
        <f>'Dados Iniciais (Vitória)'!B26</f>
        <v>Trabalhador Braçal</v>
      </c>
      <c r="C11" s="45">
        <f>'Trabalhador Braçal (Vitória)'!D262</f>
        <v>4191.7601148580543</v>
      </c>
      <c r="D11" s="16">
        <f>1</f>
        <v>1</v>
      </c>
      <c r="E11" s="45">
        <f t="shared" si="0"/>
        <v>4191.7601148580543</v>
      </c>
      <c r="F11" s="16">
        <f>'Dados Iniciais (Vitória)'!D26</f>
        <v>7</v>
      </c>
      <c r="G11" s="36">
        <f t="shared" si="1"/>
        <v>29342.32080400638</v>
      </c>
    </row>
    <row r="12" spans="1:11" ht="25.5" x14ac:dyDescent="0.2">
      <c r="A12" s="115">
        <v>10</v>
      </c>
      <c r="B12" s="8" t="str">
        <f>'Dados Iniciais (Vitória)'!B27</f>
        <v>Eletricista de Manutenção</v>
      </c>
      <c r="C12" s="45">
        <f>'Eletric. Manut. (Vitória)'!D262</f>
        <v>7156.840374805397</v>
      </c>
      <c r="D12" s="16">
        <f>1</f>
        <v>1</v>
      </c>
      <c r="E12" s="45">
        <f t="shared" si="0"/>
        <v>7156.840374805397</v>
      </c>
      <c r="F12" s="16">
        <f>'Dados Iniciais (Vitória)'!D27</f>
        <v>3</v>
      </c>
      <c r="G12" s="36">
        <f t="shared" si="1"/>
        <v>21470.521124416191</v>
      </c>
    </row>
    <row r="13" spans="1:11" ht="25.5" x14ac:dyDescent="0.2">
      <c r="A13" s="115">
        <v>11</v>
      </c>
      <c r="B13" s="8" t="str">
        <f>'Dados Iniciais (Vitória)'!B28</f>
        <v>Mecânico Ajustador</v>
      </c>
      <c r="C13" s="45">
        <f>'Mecânico Ajustador (Vitória)'!D262</f>
        <v>5467.5309243444171</v>
      </c>
      <c r="D13" s="16">
        <f>1</f>
        <v>1</v>
      </c>
      <c r="E13" s="45">
        <f t="shared" si="0"/>
        <v>5467.5309243444171</v>
      </c>
      <c r="F13" s="16">
        <f>'Dados Iniciais (Vitória)'!D28</f>
        <v>1</v>
      </c>
      <c r="G13" s="36">
        <f t="shared" si="1"/>
        <v>5467.5309243444171</v>
      </c>
      <c r="I13" s="37"/>
      <c r="J13" s="37"/>
      <c r="K13" s="37"/>
    </row>
    <row r="14" spans="1:11" ht="25.5" x14ac:dyDescent="0.2">
      <c r="A14" s="115">
        <v>12</v>
      </c>
      <c r="B14" s="8" t="str">
        <f>'Dados Iniciais (Vitória)'!B29</f>
        <v>Auxiliar em Saúde Bucal</v>
      </c>
      <c r="C14" s="45">
        <f>'Aux. Saúde Bucal (Vitória)'!D262</f>
        <v>4565.2732517691784</v>
      </c>
      <c r="D14" s="16">
        <f>1</f>
        <v>1</v>
      </c>
      <c r="E14" s="45">
        <f t="shared" si="0"/>
        <v>4565.2732517691784</v>
      </c>
      <c r="F14" s="16">
        <f>'Dados Iniciais (Vitória)'!D29</f>
        <v>13</v>
      </c>
      <c r="G14" s="36">
        <f t="shared" si="1"/>
        <v>59348.552272999317</v>
      </c>
      <c r="I14" s="37"/>
      <c r="J14" s="37"/>
      <c r="K14" s="37"/>
    </row>
    <row r="15" spans="1:11" ht="12.75" customHeight="1" x14ac:dyDescent="0.2">
      <c r="A15" s="115">
        <v>13</v>
      </c>
      <c r="B15" s="8" t="str">
        <f>'Dados Iniciais (Vitória)'!B30</f>
        <v>Piscineiro</v>
      </c>
      <c r="C15" s="45">
        <f>'Piscineiro (Vitória)'!D262</f>
        <v>5407.3856825401681</v>
      </c>
      <c r="D15" s="16">
        <f>1</f>
        <v>1</v>
      </c>
      <c r="E15" s="45">
        <f t="shared" si="0"/>
        <v>5407.3856825401681</v>
      </c>
      <c r="F15" s="16">
        <f>'Dados Iniciais (Vitória)'!D30</f>
        <v>1</v>
      </c>
      <c r="G15" s="36">
        <f t="shared" si="1"/>
        <v>5407.3856825401681</v>
      </c>
      <c r="I15" s="37"/>
      <c r="J15" s="37"/>
      <c r="K15" s="37"/>
    </row>
    <row r="16" spans="1:11" ht="12.75" customHeight="1" x14ac:dyDescent="0.2">
      <c r="A16" s="115">
        <v>14</v>
      </c>
      <c r="B16" s="8" t="str">
        <f>'Dados Iniciais (Vitória)'!B31</f>
        <v>Porteiro</v>
      </c>
      <c r="C16" s="45">
        <f>'Porteiro (Vitória)'!D262</f>
        <v>4238.9258859797419</v>
      </c>
      <c r="D16" s="16">
        <f>1</f>
        <v>1</v>
      </c>
      <c r="E16" s="45">
        <f t="shared" si="0"/>
        <v>4238.9258859797419</v>
      </c>
      <c r="F16" s="16">
        <f>'Dados Iniciais (Vitória)'!D31</f>
        <v>23</v>
      </c>
      <c r="G16" s="36">
        <f t="shared" si="1"/>
        <v>97495.295377534057</v>
      </c>
      <c r="I16" s="37"/>
      <c r="J16" s="37"/>
      <c r="K16" s="37"/>
    </row>
    <row r="17" spans="1:11" ht="25.5" x14ac:dyDescent="0.2">
      <c r="A17" s="115">
        <v>15</v>
      </c>
      <c r="B17" s="8" t="str">
        <f>'Dados Iniciais (Vitória)'!B32</f>
        <v>Porteiro (adic. Noturno)</v>
      </c>
      <c r="C17" s="45">
        <f>'Porteiro Adic. Not. (Vitória)'!D262</f>
        <v>5083.4848509825088</v>
      </c>
      <c r="D17" s="16">
        <f>1</f>
        <v>1</v>
      </c>
      <c r="E17" s="45">
        <f t="shared" si="0"/>
        <v>5083.4848509825088</v>
      </c>
      <c r="F17" s="16">
        <f>'Dados Iniciais (Vitória)'!D32</f>
        <v>0</v>
      </c>
      <c r="G17" s="36">
        <f t="shared" si="1"/>
        <v>0</v>
      </c>
      <c r="I17" s="37"/>
      <c r="J17" s="37"/>
      <c r="K17" s="37"/>
    </row>
    <row r="18" spans="1:11" ht="12.75" customHeight="1" x14ac:dyDescent="0.2">
      <c r="A18" s="115">
        <v>16</v>
      </c>
      <c r="B18" s="8" t="str">
        <f>'Dados Iniciais (Vitória)'!B33</f>
        <v>Supervisor</v>
      </c>
      <c r="C18" s="45">
        <f>'Supervisor (Vitória)'!D262</f>
        <v>5428.1852043506433</v>
      </c>
      <c r="D18" s="16">
        <f>1</f>
        <v>1</v>
      </c>
      <c r="E18" s="45">
        <f t="shared" si="0"/>
        <v>5428.1852043506433</v>
      </c>
      <c r="F18" s="16">
        <f>'Dados Iniciais (Vitória)'!D33</f>
        <v>1</v>
      </c>
      <c r="G18" s="36">
        <f t="shared" si="1"/>
        <v>5428.1852043506433</v>
      </c>
      <c r="I18" s="37"/>
      <c r="J18" s="37"/>
      <c r="K18" s="37"/>
    </row>
    <row r="19" spans="1:11" ht="12.75" customHeight="1" x14ac:dyDescent="0.2">
      <c r="A19" s="115">
        <v>17</v>
      </c>
      <c r="B19" s="8" t="str">
        <f>'Dados Iniciais (Vitória)'!B34</f>
        <v>Auxiliar de cozinha</v>
      </c>
      <c r="C19" s="45">
        <f>'Aux. Cozinha (Vitória)'!D262</f>
        <v>4419.8612781681559</v>
      </c>
      <c r="D19" s="16">
        <f>1</f>
        <v>1</v>
      </c>
      <c r="E19" s="45">
        <f t="shared" si="0"/>
        <v>4419.8612781681559</v>
      </c>
      <c r="F19" s="16">
        <f>'Dados Iniciais (Vitória)'!D34</f>
        <v>1</v>
      </c>
      <c r="G19" s="36">
        <f t="shared" si="1"/>
        <v>4419.8612781681559</v>
      </c>
      <c r="I19" s="37"/>
      <c r="J19" s="37"/>
      <c r="K19" s="37"/>
    </row>
    <row r="20" spans="1:11" ht="12.75" customHeight="1" x14ac:dyDescent="0.2">
      <c r="A20" s="115">
        <v>18</v>
      </c>
      <c r="B20" s="8" t="str">
        <f>'Dados Iniciais (Vitória)'!B35</f>
        <v>Cozinheiro</v>
      </c>
      <c r="C20" s="45">
        <f>'Cozinheiro (Vitória)'!D262</f>
        <v>4729.7424789651777</v>
      </c>
      <c r="D20" s="16">
        <f>1</f>
        <v>1</v>
      </c>
      <c r="E20" s="45">
        <f t="shared" si="0"/>
        <v>4729.7424789651777</v>
      </c>
      <c r="F20" s="16">
        <f>'Dados Iniciais (Vitória)'!D35</f>
        <v>2</v>
      </c>
      <c r="G20" s="36">
        <f t="shared" si="1"/>
        <v>9459.4849579303554</v>
      </c>
      <c r="I20" s="37"/>
      <c r="J20" s="37"/>
      <c r="K20" s="37"/>
    </row>
    <row r="21" spans="1:11" ht="12.75" customHeight="1" x14ac:dyDescent="0.2">
      <c r="A21" s="115">
        <v>19</v>
      </c>
      <c r="B21" s="8" t="str">
        <f>'Dados Iniciais (Vitória)'!B36</f>
        <v>Jardineiro</v>
      </c>
      <c r="C21" s="45">
        <f>'Jardineiro (Vitória)'!D262</f>
        <v>4168.2334221878564</v>
      </c>
      <c r="D21" s="16">
        <f>1</f>
        <v>1</v>
      </c>
      <c r="E21" s="45">
        <f t="shared" si="0"/>
        <v>4168.2334221878564</v>
      </c>
      <c r="F21" s="16">
        <f>'Dados Iniciais (Vitória)'!D36</f>
        <v>0</v>
      </c>
      <c r="G21" s="36">
        <f t="shared" si="1"/>
        <v>0</v>
      </c>
      <c r="I21" s="37"/>
      <c r="J21" s="37"/>
      <c r="K21" s="37"/>
    </row>
    <row r="22" spans="1:11" ht="25.5" x14ac:dyDescent="0.2">
      <c r="A22" s="115">
        <v>20</v>
      </c>
      <c r="B22" s="8" t="str">
        <f>'Dados Iniciais (Vitória)'!B37</f>
        <v>Auxiliar de Enfermagem</v>
      </c>
      <c r="C22" s="45">
        <f>'Aux. Enfermagem (Vitória)'!D262</f>
        <v>5991.5088375803261</v>
      </c>
      <c r="D22" s="16">
        <f>1</f>
        <v>1</v>
      </c>
      <c r="E22" s="45">
        <f t="shared" si="0"/>
        <v>5991.5088375803261</v>
      </c>
      <c r="F22" s="16">
        <f>'Dados Iniciais (Vitória)'!D37</f>
        <v>0</v>
      </c>
      <c r="G22" s="36">
        <f t="shared" si="1"/>
        <v>0</v>
      </c>
      <c r="I22" s="37"/>
      <c r="J22" s="37"/>
      <c r="K22" s="37"/>
    </row>
    <row r="23" spans="1:11" ht="12.75" customHeight="1" x14ac:dyDescent="0.2">
      <c r="A23" s="115">
        <v>21</v>
      </c>
      <c r="B23" s="8" t="str">
        <f>'Dados Iniciais (Vitória)'!B38</f>
        <v>Eletromecânico</v>
      </c>
      <c r="C23" s="45">
        <f>'Eletromecânico (Vitória)'!D262</f>
        <v>7160.6782305150691</v>
      </c>
      <c r="D23" s="16">
        <f>1</f>
        <v>1</v>
      </c>
      <c r="E23" s="45">
        <f t="shared" si="0"/>
        <v>7160.6782305150691</v>
      </c>
      <c r="F23" s="16">
        <f>'Dados Iniciais (Vitória)'!D38</f>
        <v>0</v>
      </c>
      <c r="G23" s="36">
        <f t="shared" si="1"/>
        <v>0</v>
      </c>
      <c r="I23" s="37"/>
      <c r="J23" s="37"/>
      <c r="K23" s="37"/>
    </row>
    <row r="24" spans="1:11" ht="25.5" x14ac:dyDescent="0.2">
      <c r="A24" s="115">
        <v>22</v>
      </c>
      <c r="B24" s="8" t="str">
        <f>'Dados Iniciais (Vitória)'!B39</f>
        <v>Técnico em Áudio Visual</v>
      </c>
      <c r="C24" s="45">
        <f>'Técn. Áudio Visual (Vitória)'!D262</f>
        <v>6944.1313721949264</v>
      </c>
      <c r="D24" s="16">
        <f>1</f>
        <v>1</v>
      </c>
      <c r="E24" s="45">
        <f t="shared" si="0"/>
        <v>6944.1313721949264</v>
      </c>
      <c r="F24" s="16">
        <f>'Dados Iniciais (Vitória)'!D39</f>
        <v>8</v>
      </c>
      <c r="G24" s="36">
        <f t="shared" si="1"/>
        <v>55553.050977559411</v>
      </c>
      <c r="I24" s="37"/>
      <c r="J24" s="37"/>
      <c r="K24" s="37"/>
    </row>
    <row r="25" spans="1:11" ht="25.5" x14ac:dyDescent="0.2">
      <c r="A25" s="115">
        <v>23</v>
      </c>
      <c r="B25" s="8" t="str">
        <f>'Dados Iniciais (Vitória)'!B40</f>
        <v>Assistente de Laboratório</v>
      </c>
      <c r="C25" s="45">
        <f>'Assist. Laboratório (Vitória)'!D262</f>
        <v>5417.1352687494909</v>
      </c>
      <c r="D25" s="16">
        <f>1</f>
        <v>1</v>
      </c>
      <c r="E25" s="45">
        <f t="shared" si="0"/>
        <v>5417.1352687494909</v>
      </c>
      <c r="F25" s="16">
        <f>'Dados Iniciais (Vitória)'!D40</f>
        <v>0</v>
      </c>
      <c r="G25" s="36">
        <f t="shared" si="1"/>
        <v>0</v>
      </c>
      <c r="I25" s="37"/>
      <c r="J25" s="37"/>
      <c r="K25" s="37"/>
    </row>
    <row r="26" spans="1:11" ht="25.5" x14ac:dyDescent="0.2">
      <c r="A26" s="115">
        <v>24</v>
      </c>
      <c r="B26" s="8" t="str">
        <f>'Dados Iniciais (Vitória)'!B41</f>
        <v>Operador de Caldeira</v>
      </c>
      <c r="C26" s="45">
        <f>'Operador Caldeira (Vitória)'!D262</f>
        <v>7381.3317120214497</v>
      </c>
      <c r="D26" s="16">
        <f>1</f>
        <v>1</v>
      </c>
      <c r="E26" s="45">
        <f t="shared" si="0"/>
        <v>7381.3317120214497</v>
      </c>
      <c r="F26" s="16">
        <f>'Dados Iniciais (Vitória)'!D41</f>
        <v>0</v>
      </c>
      <c r="G26" s="36">
        <f t="shared" si="1"/>
        <v>0</v>
      </c>
      <c r="I26" s="37"/>
      <c r="J26" s="37"/>
      <c r="K26" s="37"/>
    </row>
    <row r="27" spans="1:11" ht="38.25" x14ac:dyDescent="0.2">
      <c r="A27" s="115">
        <v>25</v>
      </c>
      <c r="B27" s="8" t="str">
        <f>'Dados Iniciais (Vitória)'!B42</f>
        <v>Operador de Máquinas de Alimentos</v>
      </c>
      <c r="C27" s="45">
        <f>'Operador Máq. Alim. (Vitória)'!D262</f>
        <v>4742.4258346252882</v>
      </c>
      <c r="D27" s="16">
        <f>1</f>
        <v>1</v>
      </c>
      <c r="E27" s="45">
        <f t="shared" si="0"/>
        <v>4742.4258346252882</v>
      </c>
      <c r="F27" s="16">
        <f>'Dados Iniciais (Vitória)'!D42</f>
        <v>0</v>
      </c>
      <c r="G27" s="36">
        <f t="shared" si="1"/>
        <v>0</v>
      </c>
      <c r="I27" s="37"/>
      <c r="J27" s="37"/>
      <c r="K27" s="37"/>
    </row>
    <row r="28" spans="1:11" ht="38.25" x14ac:dyDescent="0.2">
      <c r="A28" s="115">
        <v>26</v>
      </c>
      <c r="B28" s="8" t="str">
        <f>'Dados Iniciais (Vitória)'!B43</f>
        <v>Técnico em Alimentos e Laticínios</v>
      </c>
      <c r="C28" s="45">
        <f>'Técn. Alim. Latic. (Vitória)'!D262</f>
        <v>5486.8338979870732</v>
      </c>
      <c r="D28" s="16">
        <f>1</f>
        <v>1</v>
      </c>
      <c r="E28" s="45">
        <f t="shared" si="0"/>
        <v>5486.8338979870732</v>
      </c>
      <c r="F28" s="16">
        <f>'Dados Iniciais (Vitória)'!D43</f>
        <v>0</v>
      </c>
      <c r="G28" s="36">
        <f t="shared" si="1"/>
        <v>0</v>
      </c>
      <c r="I28" s="37"/>
      <c r="J28" s="37"/>
      <c r="K28" s="37"/>
    </row>
    <row r="29" spans="1:11" ht="25.5" x14ac:dyDescent="0.2">
      <c r="A29" s="124">
        <v>27</v>
      </c>
      <c r="B29" s="125" t="str">
        <f>'Dados Iniciais (Vitória)'!B44</f>
        <v>Técnico Florestal / Agropecuária</v>
      </c>
      <c r="C29" s="126">
        <f>'Técn. Flor. Agrop. (Vitória)'!D262</f>
        <v>8833.4626221798462</v>
      </c>
      <c r="D29" s="127">
        <f>1</f>
        <v>1</v>
      </c>
      <c r="E29" s="126">
        <f t="shared" si="0"/>
        <v>8833.4626221798462</v>
      </c>
      <c r="F29" s="127">
        <f>'Dados Iniciais (Vitória)'!D44</f>
        <v>0</v>
      </c>
      <c r="G29" s="128">
        <f t="shared" si="1"/>
        <v>0</v>
      </c>
      <c r="I29" s="37"/>
      <c r="J29" s="37"/>
      <c r="K29" s="37"/>
    </row>
    <row r="30" spans="1:11" ht="12.75" customHeight="1" x14ac:dyDescent="0.2">
      <c r="A30" s="115">
        <v>28</v>
      </c>
      <c r="B30" s="8" t="str">
        <f>'Dados Iniciais (Vitória)'!B45</f>
        <v xml:space="preserve">Taxidermista </v>
      </c>
      <c r="C30" s="45">
        <f>'Taxidermista (Vitória)'!D262</f>
        <v>6264.9067151060081</v>
      </c>
      <c r="D30" s="16">
        <f>1</f>
        <v>1</v>
      </c>
      <c r="E30" s="45">
        <f t="shared" si="0"/>
        <v>6264.9067151060081</v>
      </c>
      <c r="F30" s="16">
        <f>'Dados Iniciais (Vitória)'!D45</f>
        <v>0</v>
      </c>
      <c r="G30" s="36">
        <f t="shared" si="1"/>
        <v>0</v>
      </c>
      <c r="I30" s="37"/>
      <c r="J30" s="37"/>
      <c r="K30" s="37"/>
    </row>
    <row r="31" spans="1:11" ht="38.25" x14ac:dyDescent="0.2">
      <c r="A31" s="115">
        <v>29</v>
      </c>
      <c r="B31" s="8" t="str">
        <f>'Dados Iniciais (Vitória)'!B46</f>
        <v>Técnico em Anatomia e Necrópsia</v>
      </c>
      <c r="C31" s="45">
        <f>'Técn. Anatom. Necrop. (Vitória)'!D262</f>
        <v>6892.1015086596599</v>
      </c>
      <c r="D31" s="16">
        <f>1</f>
        <v>1</v>
      </c>
      <c r="E31" s="45">
        <f t="shared" si="0"/>
        <v>6892.1015086596599</v>
      </c>
      <c r="F31" s="16">
        <f>'Dados Iniciais (Vitória)'!D46</f>
        <v>0</v>
      </c>
      <c r="G31" s="36">
        <f t="shared" si="1"/>
        <v>0</v>
      </c>
      <c r="I31" s="37"/>
      <c r="J31" s="37"/>
      <c r="K31" s="37"/>
    </row>
    <row r="32" spans="1:11" ht="25.5" x14ac:dyDescent="0.2">
      <c r="A32" s="115">
        <v>30</v>
      </c>
      <c r="B32" s="8" t="str">
        <f>'Dados Iniciais (Vitória)'!B47</f>
        <v xml:space="preserve">Técnico em Herbário </v>
      </c>
      <c r="C32" s="45">
        <f>'Técn. Herb. (Vitória)'!D262</f>
        <v>6243.1715072032694</v>
      </c>
      <c r="D32" s="16">
        <f>1</f>
        <v>1</v>
      </c>
      <c r="E32" s="45">
        <f t="shared" si="0"/>
        <v>6243.1715072032694</v>
      </c>
      <c r="F32" s="16">
        <f>'Dados Iniciais (Vitória)'!D47</f>
        <v>0</v>
      </c>
      <c r="G32" s="36">
        <f t="shared" si="1"/>
        <v>0</v>
      </c>
    </row>
    <row r="33" spans="1:11" x14ac:dyDescent="0.2">
      <c r="A33" s="115">
        <v>31</v>
      </c>
      <c r="B33" s="8" t="str">
        <f>'Dados Iniciais (Vitória)'!B48</f>
        <v>Jornalista</v>
      </c>
      <c r="C33" s="45">
        <f>'Jornalista (Vitória)'!D262</f>
        <v>8439.0347099430073</v>
      </c>
      <c r="D33" s="16">
        <f>1</f>
        <v>1</v>
      </c>
      <c r="E33" s="45">
        <f t="shared" si="0"/>
        <v>8439.0347099430073</v>
      </c>
      <c r="F33" s="16">
        <f>'Dados Iniciais (Vitória)'!D48</f>
        <v>3</v>
      </c>
      <c r="G33" s="36">
        <f t="shared" si="1"/>
        <v>25317.104129829022</v>
      </c>
    </row>
    <row r="34" spans="1:11" ht="15.75" x14ac:dyDescent="0.2">
      <c r="A34" s="139" t="s">
        <v>205</v>
      </c>
      <c r="B34" s="139"/>
      <c r="C34" s="139"/>
      <c r="D34" s="139"/>
      <c r="E34" s="139"/>
      <c r="F34" s="139"/>
      <c r="G34" s="41">
        <f>SUM(G3:G33)</f>
        <v>530001.87086294696</v>
      </c>
    </row>
    <row r="35" spans="1:11" x14ac:dyDescent="0.2">
      <c r="J35" s="37"/>
      <c r="K35" s="37"/>
    </row>
    <row r="36" spans="1:11" ht="68.25" customHeight="1" x14ac:dyDescent="0.2">
      <c r="A36" s="135" t="s">
        <v>206</v>
      </c>
      <c r="B36" s="135"/>
      <c r="C36" s="43" t="s">
        <v>207</v>
      </c>
      <c r="D36" s="43" t="s">
        <v>201</v>
      </c>
      <c r="E36" s="43" t="s">
        <v>202</v>
      </c>
      <c r="F36" s="43" t="s">
        <v>203</v>
      </c>
      <c r="G36" s="43" t="s">
        <v>204</v>
      </c>
    </row>
    <row r="37" spans="1:11" ht="12.75" customHeight="1" x14ac:dyDescent="0.2">
      <c r="A37" s="115">
        <v>1</v>
      </c>
      <c r="B37" s="8" t="str">
        <f>B3</f>
        <v>Recepcionista</v>
      </c>
      <c r="C37" s="45">
        <f>'Recepcionista (Vitória)'!E262</f>
        <v>0</v>
      </c>
      <c r="D37" s="16">
        <f>1</f>
        <v>1</v>
      </c>
      <c r="E37" s="45">
        <f>C37*D37</f>
        <v>0</v>
      </c>
      <c r="F37" s="16">
        <f>'Dados Iniciais (Vitória)'!G18</f>
        <v>18</v>
      </c>
      <c r="G37" s="36">
        <f>E37*F37</f>
        <v>0</v>
      </c>
      <c r="I37" s="155" t="s">
        <v>190</v>
      </c>
      <c r="J37" s="155"/>
      <c r="K37" s="155"/>
    </row>
    <row r="38" spans="1:11" ht="25.5" x14ac:dyDescent="0.2">
      <c r="A38" s="115">
        <v>2</v>
      </c>
      <c r="B38" s="8" t="str">
        <f t="shared" ref="B38:B67" si="2">B4</f>
        <v>Auxiliar de Escritório</v>
      </c>
      <c r="C38" s="45">
        <f>'Aux. de Escrit. (Vitória)'!E262</f>
        <v>0</v>
      </c>
      <c r="D38" s="16">
        <f>1</f>
        <v>1</v>
      </c>
      <c r="E38" s="45">
        <f t="shared" ref="E38:E67" si="3">C38*D38</f>
        <v>0</v>
      </c>
      <c r="F38" s="16">
        <f>'Dados Iniciais (Vitória)'!G19</f>
        <v>18</v>
      </c>
      <c r="G38" s="36">
        <f t="shared" ref="G38:G67" si="4">E38*F38</f>
        <v>0</v>
      </c>
      <c r="J38" s="37">
        <f>'Recepcionista (Vitória)'!D248*'Recepcionista (Vitória)'!D259</f>
        <v>12.417875717662957</v>
      </c>
      <c r="K38" s="37">
        <f>'Recepcionista (Vitória)'!D259+J38</f>
        <v>48.679542384329622</v>
      </c>
    </row>
    <row r="39" spans="1:11" ht="25.5" x14ac:dyDescent="0.2">
      <c r="A39" s="115">
        <v>3</v>
      </c>
      <c r="B39" s="8" t="str">
        <f t="shared" si="2"/>
        <v>Lavador de Veículos</v>
      </c>
      <c r="C39" s="45">
        <f>'Lavador de Veículos (Vitória)'!E262</f>
        <v>0</v>
      </c>
      <c r="D39" s="16">
        <f>1</f>
        <v>1</v>
      </c>
      <c r="E39" s="45">
        <f t="shared" si="3"/>
        <v>0</v>
      </c>
      <c r="F39" s="16">
        <f>'Dados Iniciais (Vitória)'!G20</f>
        <v>1</v>
      </c>
      <c r="G39" s="36">
        <f t="shared" si="4"/>
        <v>0</v>
      </c>
      <c r="I39" s="37">
        <f>SUM('Recepcionista (Vitória)'!D255:D258)</f>
        <v>3655.3026742651709</v>
      </c>
      <c r="J39" s="37">
        <f>'Recepcionista (Vitória)'!D248*I39</f>
        <v>1251.765252179968</v>
      </c>
      <c r="K39" s="37">
        <f>I39+J39</f>
        <v>4907.0679264451392</v>
      </c>
    </row>
    <row r="40" spans="1:11" ht="12.75" customHeight="1" x14ac:dyDescent="0.2">
      <c r="A40" s="115">
        <v>4</v>
      </c>
      <c r="B40" s="8" t="str">
        <f t="shared" si="2"/>
        <v>Almoxarife</v>
      </c>
      <c r="C40" s="45">
        <f>'Almoxarife (Vitória)'!E262</f>
        <v>0</v>
      </c>
      <c r="D40" s="16">
        <f>1</f>
        <v>1</v>
      </c>
      <c r="E40" s="45">
        <f t="shared" si="3"/>
        <v>0</v>
      </c>
      <c r="F40" s="16">
        <f>'Dados Iniciais (Vitória)'!G21</f>
        <v>0</v>
      </c>
      <c r="G40" s="36">
        <f t="shared" si="4"/>
        <v>0</v>
      </c>
      <c r="I40" s="37"/>
      <c r="J40" s="37">
        <f>J38+J39</f>
        <v>1264.183127897631</v>
      </c>
      <c r="K40" s="37">
        <f>K38+K39</f>
        <v>4955.7474688294687</v>
      </c>
    </row>
    <row r="41" spans="1:11" ht="12.75" customHeight="1" x14ac:dyDescent="0.2">
      <c r="A41" s="115">
        <v>5</v>
      </c>
      <c r="B41" s="8" t="str">
        <f t="shared" si="2"/>
        <v>Copeiro</v>
      </c>
      <c r="C41" s="45">
        <f>'Copeiro (Vitória)'!E262</f>
        <v>0</v>
      </c>
      <c r="D41" s="16">
        <f>1</f>
        <v>1</v>
      </c>
      <c r="E41" s="45">
        <f t="shared" si="3"/>
        <v>0</v>
      </c>
      <c r="F41" s="16">
        <f>'Dados Iniciais (Vitória)'!G22</f>
        <v>1</v>
      </c>
      <c r="G41" s="36">
        <f t="shared" si="4"/>
        <v>0</v>
      </c>
      <c r="I41" s="37"/>
      <c r="J41" s="37"/>
      <c r="K41" s="37"/>
    </row>
    <row r="42" spans="1:11" ht="12.75" customHeight="1" x14ac:dyDescent="0.2">
      <c r="A42" s="115">
        <v>6</v>
      </c>
      <c r="B42" s="8" t="str">
        <f t="shared" si="2"/>
        <v>Contínuo</v>
      </c>
      <c r="C42" s="45">
        <f>'Contínuo (Vitória)'!E262</f>
        <v>0</v>
      </c>
      <c r="D42" s="16">
        <f>1</f>
        <v>1</v>
      </c>
      <c r="E42" s="45">
        <f t="shared" si="3"/>
        <v>0</v>
      </c>
      <c r="F42" s="16">
        <f>'Dados Iniciais (Vitória)'!G23</f>
        <v>4</v>
      </c>
      <c r="G42" s="36">
        <f t="shared" si="4"/>
        <v>0</v>
      </c>
      <c r="I42" s="37"/>
      <c r="J42" s="37">
        <f>'Recepcionista (Vitória)'!F248*'Recepcionista (Vitória)'!E259</f>
        <v>0</v>
      </c>
      <c r="K42" s="37">
        <f>'Recepcionista (Vitória)'!E259+J42</f>
        <v>0</v>
      </c>
    </row>
    <row r="43" spans="1:11" ht="38.25" x14ac:dyDescent="0.2">
      <c r="A43" s="115">
        <v>7</v>
      </c>
      <c r="B43" s="8" t="str">
        <f t="shared" si="2"/>
        <v>Auxiliar de Manutenção de Edifícios</v>
      </c>
      <c r="C43" s="45">
        <f>'Auxiliar Man. Edif. (Vitória)'!E262</f>
        <v>0</v>
      </c>
      <c r="D43" s="16">
        <f>1</f>
        <v>1</v>
      </c>
      <c r="E43" s="45">
        <f t="shared" si="3"/>
        <v>0</v>
      </c>
      <c r="F43" s="16">
        <f>'Dados Iniciais (Vitória)'!G24</f>
        <v>2</v>
      </c>
      <c r="G43" s="36">
        <f t="shared" si="4"/>
        <v>0</v>
      </c>
      <c r="I43" s="37">
        <f>SUM('Recepcionista (Vitória)'!E255:E258)</f>
        <v>0</v>
      </c>
      <c r="J43" s="37">
        <f>'Recepcionista (Vitória)'!F248*I43</f>
        <v>0</v>
      </c>
      <c r="K43" s="37">
        <f>I43+J43</f>
        <v>0</v>
      </c>
    </row>
    <row r="44" spans="1:11" ht="38.25" x14ac:dyDescent="0.2">
      <c r="A44" s="115">
        <v>8</v>
      </c>
      <c r="B44" s="8" t="str">
        <f t="shared" si="2"/>
        <v>Artífice de Manutenção de Edifícios</v>
      </c>
      <c r="C44" s="45">
        <f>'Artífice Man. Edif. (Vitória)'!E262</f>
        <v>0</v>
      </c>
      <c r="D44" s="16">
        <f>1</f>
        <v>1</v>
      </c>
      <c r="E44" s="45">
        <f t="shared" si="3"/>
        <v>0</v>
      </c>
      <c r="F44" s="16">
        <f>'Dados Iniciais (Vitória)'!G25</f>
        <v>0</v>
      </c>
      <c r="G44" s="36">
        <f t="shared" si="4"/>
        <v>0</v>
      </c>
      <c r="I44" s="37"/>
      <c r="J44" s="37">
        <f>J42+J43</f>
        <v>0</v>
      </c>
      <c r="K44" s="37">
        <f>K42+K43</f>
        <v>0</v>
      </c>
    </row>
    <row r="45" spans="1:11" ht="12.75" customHeight="1" x14ac:dyDescent="0.2">
      <c r="A45" s="115">
        <v>9</v>
      </c>
      <c r="B45" s="8" t="str">
        <f t="shared" si="2"/>
        <v>Trabalhador Braçal</v>
      </c>
      <c r="C45" s="45">
        <f>'Trabalhador Braçal (Vitória)'!E262</f>
        <v>0</v>
      </c>
      <c r="D45" s="16">
        <f>1</f>
        <v>1</v>
      </c>
      <c r="E45" s="45">
        <f t="shared" si="3"/>
        <v>0</v>
      </c>
      <c r="F45" s="16">
        <f>'Dados Iniciais (Vitória)'!G26</f>
        <v>7</v>
      </c>
      <c r="G45" s="36">
        <f t="shared" si="4"/>
        <v>0</v>
      </c>
      <c r="I45" s="37"/>
      <c r="J45" s="37"/>
      <c r="K45" s="37"/>
    </row>
    <row r="46" spans="1:11" ht="25.5" x14ac:dyDescent="0.2">
      <c r="A46" s="115">
        <v>10</v>
      </c>
      <c r="B46" s="8" t="str">
        <f t="shared" si="2"/>
        <v>Eletricista de Manutenção</v>
      </c>
      <c r="C46" s="45">
        <f>'Eletric. Manut. (Vitória)'!E262</f>
        <v>0</v>
      </c>
      <c r="D46" s="16">
        <f>1</f>
        <v>1</v>
      </c>
      <c r="E46" s="45">
        <f t="shared" si="3"/>
        <v>0</v>
      </c>
      <c r="F46" s="16">
        <f>'Dados Iniciais (Vitória)'!G27</f>
        <v>3</v>
      </c>
      <c r="G46" s="36">
        <f t="shared" si="4"/>
        <v>0</v>
      </c>
      <c r="I46" s="37"/>
      <c r="J46" s="37"/>
      <c r="K46" s="37">
        <f>(K42-K38)*F3*0</f>
        <v>0</v>
      </c>
    </row>
    <row r="47" spans="1:11" ht="25.5" x14ac:dyDescent="0.2">
      <c r="A47" s="115">
        <v>11</v>
      </c>
      <c r="B47" s="8" t="str">
        <f t="shared" si="2"/>
        <v>Mecânico Ajustador</v>
      </c>
      <c r="C47" s="45">
        <f>'Mecânico Ajustador (Vitória)'!E262</f>
        <v>0</v>
      </c>
      <c r="D47" s="16">
        <f>1</f>
        <v>1</v>
      </c>
      <c r="E47" s="45">
        <f t="shared" si="3"/>
        <v>0</v>
      </c>
      <c r="F47" s="16">
        <f>'Dados Iniciais (Vitória)'!G28</f>
        <v>1</v>
      </c>
      <c r="G47" s="36">
        <f t="shared" si="4"/>
        <v>0</v>
      </c>
      <c r="I47" s="37"/>
      <c r="J47" s="37"/>
      <c r="K47" s="37">
        <f>(K43-K39)*F3*0</f>
        <v>0</v>
      </c>
    </row>
    <row r="48" spans="1:11" ht="25.5" x14ac:dyDescent="0.2">
      <c r="A48" s="115">
        <v>12</v>
      </c>
      <c r="B48" s="8" t="str">
        <f t="shared" si="2"/>
        <v>Auxiliar em Saúde Bucal</v>
      </c>
      <c r="C48" s="45">
        <f>'Aux. Saúde Bucal (Vitória)'!E262</f>
        <v>0</v>
      </c>
      <c r="D48" s="16">
        <f>1</f>
        <v>1</v>
      </c>
      <c r="E48" s="45">
        <f t="shared" si="3"/>
        <v>0</v>
      </c>
      <c r="F48" s="16">
        <f>'Dados Iniciais (Vitória)'!G29</f>
        <v>13</v>
      </c>
      <c r="G48" s="36">
        <f t="shared" si="4"/>
        <v>0</v>
      </c>
      <c r="I48" s="37"/>
      <c r="J48" s="37"/>
      <c r="K48" s="37">
        <f>(K44-K40)*F3*0</f>
        <v>0</v>
      </c>
    </row>
    <row r="49" spans="1:12" ht="12.75" customHeight="1" x14ac:dyDescent="0.2">
      <c r="A49" s="115">
        <v>13</v>
      </c>
      <c r="B49" s="8" t="str">
        <f t="shared" si="2"/>
        <v>Piscineiro</v>
      </c>
      <c r="C49" s="45">
        <f>'Piscineiro (Vitória)'!E262</f>
        <v>0</v>
      </c>
      <c r="D49" s="16">
        <f>1</f>
        <v>1</v>
      </c>
      <c r="E49" s="45">
        <f t="shared" si="3"/>
        <v>0</v>
      </c>
      <c r="F49" s="16">
        <f>'Dados Iniciais (Vitória)'!G30</f>
        <v>1</v>
      </c>
      <c r="G49" s="36">
        <f t="shared" si="4"/>
        <v>0</v>
      </c>
      <c r="I49" s="82"/>
      <c r="J49" s="37"/>
      <c r="K49" s="37"/>
    </row>
    <row r="50" spans="1:12" ht="12.75" customHeight="1" x14ac:dyDescent="0.2">
      <c r="A50" s="115">
        <v>14</v>
      </c>
      <c r="B50" s="8" t="str">
        <f t="shared" si="2"/>
        <v>Porteiro</v>
      </c>
      <c r="C50" s="45">
        <f>'Porteiro (Vitória)'!E262</f>
        <v>0</v>
      </c>
      <c r="D50" s="16">
        <f>1</f>
        <v>1</v>
      </c>
      <c r="E50" s="45">
        <f t="shared" si="3"/>
        <v>0</v>
      </c>
      <c r="F50" s="16">
        <f>'Dados Iniciais (Vitória)'!G31</f>
        <v>23</v>
      </c>
      <c r="G50" s="36">
        <f t="shared" si="4"/>
        <v>0</v>
      </c>
      <c r="I50" s="154" t="s">
        <v>245</v>
      </c>
      <c r="J50" s="154"/>
      <c r="K50" s="154"/>
      <c r="L50" s="154"/>
    </row>
    <row r="51" spans="1:12" ht="25.5" x14ac:dyDescent="0.2">
      <c r="A51" s="115">
        <v>15</v>
      </c>
      <c r="B51" s="8" t="str">
        <f t="shared" si="2"/>
        <v>Porteiro (adic. Noturno)</v>
      </c>
      <c r="C51" s="45">
        <f>'Porteiro Adic. Not. (Vitória)'!E262</f>
        <v>0</v>
      </c>
      <c r="D51" s="16">
        <f>1</f>
        <v>1</v>
      </c>
      <c r="E51" s="45">
        <f t="shared" si="3"/>
        <v>0</v>
      </c>
      <c r="F51" s="16">
        <f>'Dados Iniciais (Vitória)'!G32</f>
        <v>0</v>
      </c>
      <c r="G51" s="36">
        <f t="shared" si="4"/>
        <v>0</v>
      </c>
      <c r="I51" s="58" t="s">
        <v>210</v>
      </c>
    </row>
    <row r="52" spans="1:12" ht="12.75" customHeight="1" x14ac:dyDescent="0.2">
      <c r="A52" s="115">
        <v>16</v>
      </c>
      <c r="B52" s="8" t="str">
        <f t="shared" si="2"/>
        <v>Supervisor</v>
      </c>
      <c r="C52" s="45">
        <f>'Supervisor (Vitória)'!E262</f>
        <v>0</v>
      </c>
      <c r="D52" s="16">
        <f>1</f>
        <v>1</v>
      </c>
      <c r="E52" s="45">
        <f t="shared" si="3"/>
        <v>0</v>
      </c>
      <c r="F52" s="16">
        <f>'Dados Iniciais (Vitória)'!G33</f>
        <v>1</v>
      </c>
      <c r="G52" s="36">
        <f t="shared" si="4"/>
        <v>0</v>
      </c>
      <c r="I52" s="37">
        <f>K46*12</f>
        <v>0</v>
      </c>
      <c r="J52" s="29" t="s">
        <v>244</v>
      </c>
    </row>
    <row r="53" spans="1:12" ht="25.5" x14ac:dyDescent="0.2">
      <c r="A53" s="115">
        <v>17</v>
      </c>
      <c r="B53" s="8" t="str">
        <f t="shared" si="2"/>
        <v>Auxiliar de cozinha</v>
      </c>
      <c r="C53" s="45">
        <f>'Aux. Cozinha (Vitória)'!E262</f>
        <v>0</v>
      </c>
      <c r="D53" s="16">
        <f>1</f>
        <v>1</v>
      </c>
      <c r="E53" s="45">
        <f t="shared" si="3"/>
        <v>0</v>
      </c>
      <c r="F53" s="16">
        <f>'Dados Iniciais (Vitória)'!G34</f>
        <v>1</v>
      </c>
      <c r="G53" s="36">
        <f t="shared" si="4"/>
        <v>0</v>
      </c>
      <c r="I53" s="87" t="s">
        <v>212</v>
      </c>
    </row>
    <row r="54" spans="1:12" ht="12.75" customHeight="1" x14ac:dyDescent="0.2">
      <c r="A54" s="115">
        <v>18</v>
      </c>
      <c r="B54" s="8" t="str">
        <f t="shared" si="2"/>
        <v>Cozinheiro</v>
      </c>
      <c r="C54" s="45">
        <f>'Cozinheiro (Vitória)'!E262</f>
        <v>0</v>
      </c>
      <c r="D54" s="16">
        <f>1</f>
        <v>1</v>
      </c>
      <c r="E54" s="45">
        <f t="shared" si="3"/>
        <v>0</v>
      </c>
      <c r="F54" s="16">
        <f>'Dados Iniciais (Vitória)'!G35</f>
        <v>2</v>
      </c>
      <c r="G54" s="36">
        <f t="shared" si="4"/>
        <v>0</v>
      </c>
      <c r="I54" s="37">
        <f>K47*0</f>
        <v>0</v>
      </c>
      <c r="J54" s="29" t="s">
        <v>214</v>
      </c>
    </row>
    <row r="55" spans="1:12" ht="25.5" x14ac:dyDescent="0.2">
      <c r="A55" s="115">
        <v>19</v>
      </c>
      <c r="B55" s="8" t="str">
        <f t="shared" si="2"/>
        <v>Jardineiro</v>
      </c>
      <c r="C55" s="45">
        <f>'Jardineiro (Vitória)'!E262</f>
        <v>0</v>
      </c>
      <c r="D55" s="16">
        <f>1</f>
        <v>1</v>
      </c>
      <c r="E55" s="45">
        <f t="shared" si="3"/>
        <v>0</v>
      </c>
      <c r="F55" s="16">
        <f>'Dados Iniciais (Vitória)'!G36</f>
        <v>0</v>
      </c>
      <c r="G55" s="36">
        <f t="shared" si="4"/>
        <v>0</v>
      </c>
      <c r="I55" s="87" t="s">
        <v>216</v>
      </c>
    </row>
    <row r="56" spans="1:12" ht="25.5" x14ac:dyDescent="0.2">
      <c r="A56" s="115">
        <v>20</v>
      </c>
      <c r="B56" s="8" t="str">
        <f t="shared" si="2"/>
        <v>Auxiliar de Enfermagem</v>
      </c>
      <c r="C56" s="45">
        <f>'Aux. Enfermagem (Vitória)'!E262</f>
        <v>0</v>
      </c>
      <c r="D56" s="16">
        <f>1</f>
        <v>1</v>
      </c>
      <c r="E56" s="45">
        <f t="shared" si="3"/>
        <v>0</v>
      </c>
      <c r="F56" s="16">
        <f>'Dados Iniciais (Vitória)'!G37</f>
        <v>0</v>
      </c>
      <c r="G56" s="36">
        <f t="shared" si="4"/>
        <v>0</v>
      </c>
      <c r="I56" s="37">
        <f>(K47*12)+(K47/30.4375*0)</f>
        <v>0</v>
      </c>
      <c r="J56" s="29" t="s">
        <v>218</v>
      </c>
    </row>
    <row r="57" spans="1:12" x14ac:dyDescent="0.2">
      <c r="A57" s="115">
        <v>21</v>
      </c>
      <c r="B57" s="8" t="str">
        <f t="shared" si="2"/>
        <v>Eletromecânico</v>
      </c>
      <c r="C57" s="45">
        <f>'Eletromecânico (Vitória)'!E262</f>
        <v>0</v>
      </c>
      <c r="D57" s="16">
        <f>1</f>
        <v>1</v>
      </c>
      <c r="E57" s="45">
        <f t="shared" si="3"/>
        <v>0</v>
      </c>
      <c r="F57" s="16">
        <f>'Dados Iniciais (Vitória)'!G38</f>
        <v>0</v>
      </c>
      <c r="G57" s="36">
        <f t="shared" si="4"/>
        <v>0</v>
      </c>
      <c r="I57" s="89">
        <f>I52+I54+I56</f>
        <v>0</v>
      </c>
    </row>
    <row r="58" spans="1:12" ht="25.5" x14ac:dyDescent="0.2">
      <c r="A58" s="115">
        <v>22</v>
      </c>
      <c r="B58" s="8" t="str">
        <f t="shared" si="2"/>
        <v>Técnico em Áudio Visual</v>
      </c>
      <c r="C58" s="45">
        <f>'Técn. Áudio Visual (Vitória)'!E262</f>
        <v>0</v>
      </c>
      <c r="D58" s="16">
        <f>1</f>
        <v>1</v>
      </c>
      <c r="E58" s="45">
        <f t="shared" si="3"/>
        <v>0</v>
      </c>
      <c r="F58" s="16">
        <f>'Dados Iniciais (Vitória)'!G39</f>
        <v>8</v>
      </c>
      <c r="G58" s="36">
        <f t="shared" si="4"/>
        <v>0</v>
      </c>
      <c r="I58" s="82"/>
      <c r="J58" s="37"/>
      <c r="K58" s="37"/>
    </row>
    <row r="59" spans="1:12" ht="12.75" customHeight="1" x14ac:dyDescent="0.2">
      <c r="A59" s="115">
        <v>23</v>
      </c>
      <c r="B59" s="8" t="str">
        <f t="shared" si="2"/>
        <v>Assistente de Laboratório</v>
      </c>
      <c r="C59" s="45">
        <f>'Assist. Laboratório (Vitória)'!E262</f>
        <v>0</v>
      </c>
      <c r="D59" s="16">
        <f>1</f>
        <v>1</v>
      </c>
      <c r="E59" s="45">
        <f t="shared" si="3"/>
        <v>0</v>
      </c>
      <c r="F59" s="16">
        <f>'Dados Iniciais (Vitória)'!G40</f>
        <v>0</v>
      </c>
      <c r="G59" s="36">
        <f t="shared" si="4"/>
        <v>0</v>
      </c>
      <c r="I59" s="82"/>
      <c r="J59" s="37"/>
      <c r="K59" s="37"/>
    </row>
    <row r="60" spans="1:12" ht="25.5" x14ac:dyDescent="0.2">
      <c r="A60" s="115">
        <v>24</v>
      </c>
      <c r="B60" s="8" t="str">
        <f t="shared" si="2"/>
        <v>Operador de Caldeira</v>
      </c>
      <c r="C60" s="45">
        <f>'Operador Caldeira (Vitória)'!E262</f>
        <v>0</v>
      </c>
      <c r="D60" s="16">
        <f>1</f>
        <v>1</v>
      </c>
      <c r="E60" s="45">
        <f t="shared" si="3"/>
        <v>0</v>
      </c>
      <c r="F60" s="16">
        <f>'Dados Iniciais (Vitória)'!G41</f>
        <v>0</v>
      </c>
      <c r="G60" s="36">
        <f t="shared" si="4"/>
        <v>0</v>
      </c>
      <c r="I60" s="82"/>
      <c r="J60" s="37"/>
      <c r="K60" s="37"/>
    </row>
    <row r="61" spans="1:12" ht="38.25" x14ac:dyDescent="0.2">
      <c r="A61" s="115">
        <v>25</v>
      </c>
      <c r="B61" s="8" t="str">
        <f t="shared" si="2"/>
        <v>Operador de Máquinas de Alimentos</v>
      </c>
      <c r="C61" s="45">
        <f>'Operador Máq. Alim. (Vitória)'!E262</f>
        <v>0</v>
      </c>
      <c r="D61" s="16">
        <f>1</f>
        <v>1</v>
      </c>
      <c r="E61" s="45">
        <f t="shared" si="3"/>
        <v>0</v>
      </c>
      <c r="F61" s="16">
        <f>'Dados Iniciais (Vitória)'!G42</f>
        <v>0</v>
      </c>
      <c r="G61" s="36">
        <f t="shared" si="4"/>
        <v>0</v>
      </c>
      <c r="I61" s="82"/>
      <c r="J61" s="37"/>
      <c r="K61" s="37"/>
    </row>
    <row r="62" spans="1:12" ht="38.25" x14ac:dyDescent="0.2">
      <c r="A62" s="115">
        <v>26</v>
      </c>
      <c r="B62" s="8" t="str">
        <f t="shared" si="2"/>
        <v>Técnico em Alimentos e Laticínios</v>
      </c>
      <c r="C62" s="45">
        <f>'Técn. Alim. Latic. (Vitória)'!E262</f>
        <v>0</v>
      </c>
      <c r="D62" s="16">
        <f>1</f>
        <v>1</v>
      </c>
      <c r="E62" s="45">
        <f t="shared" si="3"/>
        <v>0</v>
      </c>
      <c r="F62" s="16">
        <f>'Dados Iniciais (Vitória)'!G43</f>
        <v>0</v>
      </c>
      <c r="G62" s="36">
        <f t="shared" si="4"/>
        <v>0</v>
      </c>
      <c r="I62" s="82"/>
      <c r="J62" s="37"/>
      <c r="K62" s="37"/>
    </row>
    <row r="63" spans="1:12" ht="25.5" x14ac:dyDescent="0.2">
      <c r="A63" s="115">
        <v>27</v>
      </c>
      <c r="B63" s="8" t="str">
        <f t="shared" si="2"/>
        <v>Técnico Florestal / Agropecuária</v>
      </c>
      <c r="C63" s="45">
        <f>'Técn. Flor. Agrop. (Vitória)'!E262</f>
        <v>0</v>
      </c>
      <c r="D63" s="16">
        <f>1</f>
        <v>1</v>
      </c>
      <c r="E63" s="45">
        <f t="shared" si="3"/>
        <v>0</v>
      </c>
      <c r="F63" s="16">
        <f>'Dados Iniciais (Vitória)'!G44</f>
        <v>0</v>
      </c>
      <c r="G63" s="36">
        <f t="shared" si="4"/>
        <v>0</v>
      </c>
      <c r="I63" s="82"/>
      <c r="J63" s="37"/>
      <c r="K63" s="37"/>
    </row>
    <row r="64" spans="1:12" ht="12.75" customHeight="1" x14ac:dyDescent="0.2">
      <c r="A64" s="115">
        <v>28</v>
      </c>
      <c r="B64" s="8" t="str">
        <f t="shared" si="2"/>
        <v xml:space="preserve">Taxidermista </v>
      </c>
      <c r="C64" s="45">
        <f>'Taxidermista (Vitória)'!E262</f>
        <v>0</v>
      </c>
      <c r="D64" s="16">
        <f>1</f>
        <v>1</v>
      </c>
      <c r="E64" s="45">
        <f t="shared" si="3"/>
        <v>0</v>
      </c>
      <c r="F64" s="16">
        <f>'Dados Iniciais (Vitória)'!G45</f>
        <v>0</v>
      </c>
      <c r="G64" s="36">
        <f t="shared" si="4"/>
        <v>0</v>
      </c>
      <c r="I64" s="82"/>
      <c r="J64" s="37"/>
      <c r="K64" s="37"/>
    </row>
    <row r="65" spans="1:11" ht="38.25" x14ac:dyDescent="0.2">
      <c r="A65" s="115">
        <v>29</v>
      </c>
      <c r="B65" s="8" t="str">
        <f t="shared" si="2"/>
        <v>Técnico em Anatomia e Necrópsia</v>
      </c>
      <c r="C65" s="45">
        <f>'Técn. Anatom. Necrop. (Vitória)'!E262</f>
        <v>0</v>
      </c>
      <c r="D65" s="16">
        <f>1</f>
        <v>1</v>
      </c>
      <c r="E65" s="45">
        <f t="shared" si="3"/>
        <v>0</v>
      </c>
      <c r="F65" s="16">
        <f>'Dados Iniciais (Vitória)'!G46</f>
        <v>0</v>
      </c>
      <c r="G65" s="36">
        <f t="shared" si="4"/>
        <v>0</v>
      </c>
      <c r="I65" s="82"/>
      <c r="J65" s="37"/>
      <c r="K65" s="37"/>
    </row>
    <row r="66" spans="1:11" ht="25.5" x14ac:dyDescent="0.2">
      <c r="A66" s="115">
        <v>30</v>
      </c>
      <c r="B66" s="8" t="str">
        <f t="shared" si="2"/>
        <v xml:space="preserve">Técnico em Herbário </v>
      </c>
      <c r="C66" s="45">
        <f>'Técn. Herb. (Vitória)'!E262</f>
        <v>0</v>
      </c>
      <c r="D66" s="16">
        <f>1</f>
        <v>1</v>
      </c>
      <c r="E66" s="45">
        <f t="shared" si="3"/>
        <v>0</v>
      </c>
      <c r="F66" s="16">
        <f>'Dados Iniciais (Vitória)'!G47</f>
        <v>0</v>
      </c>
      <c r="G66" s="36">
        <f t="shared" si="4"/>
        <v>0</v>
      </c>
    </row>
    <row r="67" spans="1:11" x14ac:dyDescent="0.2">
      <c r="A67" s="115">
        <v>31</v>
      </c>
      <c r="B67" s="8" t="str">
        <f t="shared" si="2"/>
        <v>Jornalista</v>
      </c>
      <c r="C67" s="45">
        <f>'Jornalista (Vitória)'!E262</f>
        <v>0</v>
      </c>
      <c r="D67" s="16">
        <f>1</f>
        <v>1</v>
      </c>
      <c r="E67" s="45">
        <f t="shared" si="3"/>
        <v>0</v>
      </c>
      <c r="F67" s="16">
        <f>'Dados Iniciais (Vitória)'!G48</f>
        <v>3</v>
      </c>
      <c r="G67" s="36">
        <f t="shared" si="4"/>
        <v>0</v>
      </c>
    </row>
    <row r="68" spans="1:11" ht="15.75" x14ac:dyDescent="0.2">
      <c r="A68" s="139" t="s">
        <v>205</v>
      </c>
      <c r="B68" s="139"/>
      <c r="C68" s="139"/>
      <c r="D68" s="139"/>
      <c r="E68" s="139"/>
      <c r="F68" s="139"/>
      <c r="G68" s="41">
        <f>SUM(G37:G67)</f>
        <v>0</v>
      </c>
    </row>
    <row r="70" spans="1:11" ht="15.75" x14ac:dyDescent="0.2">
      <c r="A70" s="12" t="s">
        <v>208</v>
      </c>
      <c r="B70" s="12"/>
      <c r="C70" s="12"/>
      <c r="D70" s="12"/>
      <c r="E70" s="12"/>
      <c r="F70" s="12"/>
      <c r="G70" s="13"/>
    </row>
    <row r="71" spans="1:11" ht="15.75" x14ac:dyDescent="0.2">
      <c r="A71" s="156" t="s">
        <v>209</v>
      </c>
      <c r="B71" s="156"/>
      <c r="C71" s="156"/>
      <c r="D71" s="156"/>
      <c r="E71" s="156"/>
      <c r="F71" s="156"/>
      <c r="G71" s="86"/>
    </row>
    <row r="72" spans="1:11" ht="56.25" customHeight="1" x14ac:dyDescent="0.2">
      <c r="A72" s="7" t="s">
        <v>139</v>
      </c>
      <c r="B72" s="157" t="s">
        <v>170</v>
      </c>
      <c r="C72" s="157"/>
      <c r="D72" s="157"/>
      <c r="E72" s="7" t="s">
        <v>35</v>
      </c>
      <c r="F72" s="7" t="s">
        <v>177</v>
      </c>
      <c r="G72" s="7" t="s">
        <v>211</v>
      </c>
    </row>
    <row r="73" spans="1:11" x14ac:dyDescent="0.2">
      <c r="A73" s="16" t="s">
        <v>6</v>
      </c>
      <c r="B73" s="136" t="s">
        <v>243</v>
      </c>
      <c r="C73" s="136"/>
      <c r="D73" s="136"/>
      <c r="E73" s="45">
        <f>SUM(G3:G33)/SUM(F3:F33)</f>
        <v>4953.2885127378222</v>
      </c>
      <c r="F73" s="45">
        <f>SUM(G37:G67)/SUM(F37:F67)</f>
        <v>0</v>
      </c>
      <c r="G73" s="45">
        <f>(F73-E73)*0</f>
        <v>0</v>
      </c>
    </row>
    <row r="74" spans="1:11" ht="14.25" customHeight="1" x14ac:dyDescent="0.2">
      <c r="A74" s="16" t="s">
        <v>8</v>
      </c>
      <c r="B74" s="133" t="s">
        <v>213</v>
      </c>
      <c r="C74" s="133"/>
      <c r="D74" s="133"/>
      <c r="E74" s="45">
        <f>G34</f>
        <v>530001.87086294696</v>
      </c>
      <c r="F74" s="45">
        <f>G68</f>
        <v>0</v>
      </c>
      <c r="G74" s="45">
        <f>(F74-E74)*0</f>
        <v>0</v>
      </c>
    </row>
    <row r="75" spans="1:11" ht="43.5" customHeight="1" x14ac:dyDescent="0.2">
      <c r="A75" s="16" t="s">
        <v>11</v>
      </c>
      <c r="B75" s="133" t="s">
        <v>215</v>
      </c>
      <c r="C75" s="133"/>
      <c r="D75" s="133"/>
      <c r="E75" s="45">
        <f>E74*12</f>
        <v>6360022.450355364</v>
      </c>
      <c r="F75" s="45">
        <f>F74*12</f>
        <v>0</v>
      </c>
      <c r="G75" s="88">
        <f>(K46*12)+(K47*0)+((K47*12)+(K47/30.4375*0))</f>
        <v>0</v>
      </c>
    </row>
    <row r="76" spans="1:11" x14ac:dyDescent="0.2">
      <c r="A76" s="27" t="s">
        <v>217</v>
      </c>
    </row>
    <row r="80" spans="1:11" x14ac:dyDescent="0.2">
      <c r="E80" s="116"/>
    </row>
    <row r="82" spans="5:5" x14ac:dyDescent="0.2">
      <c r="E82" s="114"/>
    </row>
  </sheetData>
  <mergeCells count="11">
    <mergeCell ref="I50:L50"/>
    <mergeCell ref="I37:K37"/>
    <mergeCell ref="A71:F71"/>
    <mergeCell ref="B72:D72"/>
    <mergeCell ref="B73:D73"/>
    <mergeCell ref="B74:D74"/>
    <mergeCell ref="B75:D75"/>
    <mergeCell ref="A2:B2"/>
    <mergeCell ref="A34:F34"/>
    <mergeCell ref="A36:B36"/>
    <mergeCell ref="A68:F68"/>
  </mergeCells>
  <pageMargins left="0.511811024" right="0.511811024" top="0.78740157499999996" bottom="0.78740157499999996" header="0.31496062000000002" footer="0.31496062000000002"/>
  <pageSetup paperSize="9" scale="92" orientation="portrait" r:id="rId1"/>
  <rowBreaks count="2" manualBreakCount="2">
    <brk id="35" max="6" man="1"/>
    <brk id="68" max="6" man="1"/>
  </rowBreaks>
  <colBreaks count="1" manualBreakCount="1">
    <brk id="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9321-BA2F-4A02-9AE6-C9D6E92A015F}">
  <dimension ref="A1:G53"/>
  <sheetViews>
    <sheetView workbookViewId="0">
      <selection sqref="A1:G1"/>
    </sheetView>
  </sheetViews>
  <sheetFormatPr defaultRowHeight="12.75" x14ac:dyDescent="0.2"/>
  <cols>
    <col min="1" max="1" width="14.1640625" customWidth="1"/>
    <col min="2" max="2" width="40.6640625" bestFit="1" customWidth="1"/>
    <col min="3" max="3" width="17.1640625" bestFit="1" customWidth="1"/>
    <col min="4" max="4" width="20.83203125" bestFit="1" customWidth="1"/>
    <col min="5" max="5" width="35" bestFit="1" customWidth="1"/>
    <col min="6" max="6" width="16.33203125" bestFit="1" customWidth="1"/>
    <col min="7" max="7" width="20.83203125" customWidth="1"/>
  </cols>
  <sheetData>
    <row r="1" spans="1:7" ht="15.75" x14ac:dyDescent="0.2">
      <c r="A1" s="132" t="s">
        <v>0</v>
      </c>
      <c r="B1" s="132"/>
      <c r="C1" s="132"/>
      <c r="D1" s="132"/>
      <c r="E1" s="132"/>
      <c r="F1" s="132"/>
      <c r="G1" s="132"/>
    </row>
    <row r="2" spans="1:7" ht="15.75" x14ac:dyDescent="0.2">
      <c r="A2" s="132" t="s">
        <v>1</v>
      </c>
      <c r="B2" s="132"/>
      <c r="C2" s="132"/>
      <c r="D2" s="132"/>
      <c r="E2" s="132"/>
      <c r="F2" s="132"/>
      <c r="G2" s="132"/>
    </row>
    <row r="3" spans="1:7" ht="14.25" x14ac:dyDescent="0.2">
      <c r="A3" s="10"/>
      <c r="B3" s="10"/>
      <c r="C3" s="10"/>
      <c r="D3" s="10"/>
      <c r="E3" s="10"/>
      <c r="F3" s="10"/>
      <c r="G3" s="10"/>
    </row>
    <row r="4" spans="1:7" x14ac:dyDescent="0.2">
      <c r="C4" s="2" t="s">
        <v>2</v>
      </c>
      <c r="D4" s="2" t="s">
        <v>219</v>
      </c>
      <c r="E4" s="1" t="s">
        <v>221</v>
      </c>
    </row>
    <row r="5" spans="1:7" x14ac:dyDescent="0.2">
      <c r="C5" s="2" t="s">
        <v>3</v>
      </c>
      <c r="D5" s="2" t="s">
        <v>220</v>
      </c>
      <c r="E5" s="1" t="s">
        <v>222</v>
      </c>
    </row>
    <row r="6" spans="1:7" x14ac:dyDescent="0.2">
      <c r="C6" s="2" t="s">
        <v>4</v>
      </c>
      <c r="D6" s="1" t="s">
        <v>224</v>
      </c>
      <c r="E6" s="11" t="s">
        <v>223</v>
      </c>
    </row>
    <row r="7" spans="1:7" x14ac:dyDescent="0.2">
      <c r="C7" s="91" t="s">
        <v>228</v>
      </c>
      <c r="D7" s="134" t="s">
        <v>225</v>
      </c>
      <c r="E7" s="134"/>
    </row>
    <row r="8" spans="1:7" x14ac:dyDescent="0.2">
      <c r="C8" s="92" t="s">
        <v>227</v>
      </c>
      <c r="D8" s="134" t="s">
        <v>226</v>
      </c>
      <c r="E8" s="134"/>
    </row>
    <row r="10" spans="1:7" ht="21" customHeight="1" x14ac:dyDescent="0.2">
      <c r="A10" s="131" t="s">
        <v>5</v>
      </c>
      <c r="B10" s="131"/>
      <c r="C10" s="131"/>
      <c r="D10" s="131"/>
      <c r="E10" s="131"/>
      <c r="F10" s="131"/>
      <c r="G10" s="131"/>
    </row>
    <row r="11" spans="1:7" x14ac:dyDescent="0.2">
      <c r="A11" s="14" t="s">
        <v>6</v>
      </c>
      <c r="B11" s="133" t="s">
        <v>7</v>
      </c>
      <c r="C11" s="133"/>
      <c r="D11" s="15" t="s">
        <v>229</v>
      </c>
      <c r="E11" s="15" t="s">
        <v>230</v>
      </c>
    </row>
    <row r="12" spans="1:7" x14ac:dyDescent="0.2">
      <c r="A12" s="14" t="s">
        <v>8</v>
      </c>
      <c r="B12" s="133" t="s">
        <v>9</v>
      </c>
      <c r="C12" s="133"/>
      <c r="D12" s="16" t="s">
        <v>250</v>
      </c>
      <c r="E12" s="16" t="str">
        <f>D12</f>
        <v>São Mateus/ES</v>
      </c>
    </row>
    <row r="13" spans="1:7" x14ac:dyDescent="0.2">
      <c r="A13" s="14" t="s">
        <v>11</v>
      </c>
      <c r="B13" s="133" t="s">
        <v>12</v>
      </c>
      <c r="C13" s="133"/>
      <c r="D13" s="16">
        <v>2023</v>
      </c>
      <c r="E13" s="16">
        <v>2024</v>
      </c>
    </row>
    <row r="14" spans="1:7" x14ac:dyDescent="0.2">
      <c r="A14" s="14" t="s">
        <v>13</v>
      </c>
      <c r="B14" s="133" t="s">
        <v>14</v>
      </c>
      <c r="C14" s="133"/>
      <c r="D14" s="16">
        <v>12</v>
      </c>
      <c r="E14" s="16">
        <v>12</v>
      </c>
    </row>
    <row r="15" spans="1:7" x14ac:dyDescent="0.2">
      <c r="A15" s="17"/>
      <c r="B15" s="18"/>
      <c r="C15" s="19"/>
      <c r="D15" s="19"/>
    </row>
    <row r="16" spans="1:7" ht="15.75" x14ac:dyDescent="0.2">
      <c r="B16" s="20" t="s">
        <v>15</v>
      </c>
    </row>
    <row r="17" spans="2:7" ht="37.5" customHeight="1" x14ac:dyDescent="0.2">
      <c r="B17" s="7" t="s">
        <v>16</v>
      </c>
      <c r="C17" s="96" t="s">
        <v>17</v>
      </c>
      <c r="D17" s="96" t="s">
        <v>18</v>
      </c>
      <c r="E17" s="7" t="s">
        <v>19</v>
      </c>
      <c r="F17" s="96" t="s">
        <v>17</v>
      </c>
      <c r="G17" s="96" t="s">
        <v>18</v>
      </c>
    </row>
    <row r="18" spans="2:7" ht="15" customHeight="1" x14ac:dyDescent="0.2">
      <c r="B18" s="99" t="s">
        <v>231</v>
      </c>
      <c r="C18" s="99" t="s">
        <v>232</v>
      </c>
      <c r="D18" s="106">
        <f>'[1]CONSOLIDADO CARGOS 2023'!$C$78</f>
        <v>0</v>
      </c>
      <c r="E18" s="101" t="str">
        <f t="shared" ref="E18:G21" si="0">B18</f>
        <v>Recepcionista</v>
      </c>
      <c r="F18" s="99" t="str">
        <f t="shared" si="0"/>
        <v>Posto de Serviço</v>
      </c>
      <c r="G18" s="102">
        <f t="shared" si="0"/>
        <v>0</v>
      </c>
    </row>
    <row r="19" spans="2:7" ht="15" customHeight="1" x14ac:dyDescent="0.2">
      <c r="B19" s="98" t="s">
        <v>253</v>
      </c>
      <c r="C19" s="98" t="s">
        <v>232</v>
      </c>
      <c r="D19" s="107">
        <f>'[1]CONSOLIDADO CARGOS 2023'!$C$61</f>
        <v>0</v>
      </c>
      <c r="E19" s="98" t="str">
        <f t="shared" si="0"/>
        <v>Auxiliar de Escritório</v>
      </c>
      <c r="F19" s="98" t="str">
        <f t="shared" si="0"/>
        <v>Posto de Serviço</v>
      </c>
      <c r="G19" s="103">
        <f t="shared" si="0"/>
        <v>0</v>
      </c>
    </row>
    <row r="20" spans="2:7" ht="15" customHeight="1" x14ac:dyDescent="0.2">
      <c r="B20" s="99" t="s">
        <v>254</v>
      </c>
      <c r="C20" s="99" t="s">
        <v>232</v>
      </c>
      <c r="D20" s="106">
        <f>'[1]CONSOLIDADO CARGOS 2023'!$C$71</f>
        <v>0</v>
      </c>
      <c r="E20" s="101" t="str">
        <f t="shared" si="0"/>
        <v>Lavador de Veículos</v>
      </c>
      <c r="F20" s="99" t="str">
        <f t="shared" si="0"/>
        <v>Posto de Serviço</v>
      </c>
      <c r="G20" s="102">
        <f t="shared" si="0"/>
        <v>0</v>
      </c>
    </row>
    <row r="21" spans="2:7" ht="15" customHeight="1" x14ac:dyDescent="0.2">
      <c r="B21" s="98" t="s">
        <v>255</v>
      </c>
      <c r="C21" s="98" t="s">
        <v>232</v>
      </c>
      <c r="D21" s="107">
        <f>'[1]CONSOLIDADO CARGOS 2023'!$C$56</f>
        <v>0</v>
      </c>
      <c r="E21" s="98" t="str">
        <f t="shared" si="0"/>
        <v>Almoxarife</v>
      </c>
      <c r="F21" s="98" t="str">
        <f t="shared" ref="F21:F48" si="1">C21</f>
        <v>Posto de Serviço</v>
      </c>
      <c r="G21" s="103">
        <f t="shared" si="0"/>
        <v>0</v>
      </c>
    </row>
    <row r="22" spans="2:7" ht="15" customHeight="1" x14ac:dyDescent="0.2">
      <c r="B22" s="99" t="s">
        <v>256</v>
      </c>
      <c r="C22" s="104" t="s">
        <v>232</v>
      </c>
      <c r="D22" s="106">
        <f>'[1]CONSOLIDADO CARGOS 2023'!$C$65</f>
        <v>0</v>
      </c>
      <c r="E22" s="101" t="str">
        <f t="shared" ref="E22:E48" si="2">B22</f>
        <v>Copeiro</v>
      </c>
      <c r="F22" s="99" t="str">
        <f t="shared" si="1"/>
        <v>Posto de Serviço</v>
      </c>
      <c r="G22" s="102">
        <f t="shared" ref="G22:G48" si="3">D22</f>
        <v>0</v>
      </c>
    </row>
    <row r="23" spans="2:7" ht="15" customHeight="1" x14ac:dyDescent="0.2">
      <c r="B23" s="98" t="s">
        <v>249</v>
      </c>
      <c r="C23" s="105" t="s">
        <v>232</v>
      </c>
      <c r="D23" s="107">
        <f>'[1]CONSOLIDADO CARGOS 2023'!$C$64</f>
        <v>1</v>
      </c>
      <c r="E23" s="98" t="str">
        <f t="shared" si="2"/>
        <v>Contínuo</v>
      </c>
      <c r="F23" s="98" t="str">
        <f t="shared" si="1"/>
        <v>Posto de Serviço</v>
      </c>
      <c r="G23" s="103">
        <f t="shared" si="3"/>
        <v>1</v>
      </c>
    </row>
    <row r="24" spans="2:7" ht="15" customHeight="1" x14ac:dyDescent="0.2">
      <c r="B24" s="99" t="s">
        <v>257</v>
      </c>
      <c r="C24" s="104" t="s">
        <v>232</v>
      </c>
      <c r="D24" s="106">
        <f>'[1]CONSOLIDADO CARGOS 2023'!$C$62</f>
        <v>1</v>
      </c>
      <c r="E24" s="101" t="str">
        <f t="shared" si="2"/>
        <v>Auxiliar de Manutenção de Edifícios</v>
      </c>
      <c r="F24" s="99" t="str">
        <f t="shared" si="1"/>
        <v>Posto de Serviço</v>
      </c>
      <c r="G24" s="102">
        <f t="shared" si="3"/>
        <v>1</v>
      </c>
    </row>
    <row r="25" spans="2:7" ht="15" customHeight="1" x14ac:dyDescent="0.2">
      <c r="B25" s="98" t="s">
        <v>258</v>
      </c>
      <c r="C25" s="105" t="s">
        <v>232</v>
      </c>
      <c r="D25" s="107">
        <f>'[1]CONSOLIDADO CARGOS 2023'!$C$57</f>
        <v>0</v>
      </c>
      <c r="E25" s="98" t="str">
        <f t="shared" si="2"/>
        <v>Artífice de Manutenção de Edifícios</v>
      </c>
      <c r="F25" s="98" t="str">
        <f t="shared" si="1"/>
        <v>Posto de Serviço</v>
      </c>
      <c r="G25" s="103">
        <f t="shared" si="3"/>
        <v>0</v>
      </c>
    </row>
    <row r="26" spans="2:7" ht="15" customHeight="1" x14ac:dyDescent="0.2">
      <c r="B26" s="99" t="s">
        <v>259</v>
      </c>
      <c r="C26" s="104" t="s">
        <v>232</v>
      </c>
      <c r="D26" s="106">
        <f>'[1]CONSOLIDADO CARGOS 2023'!$C$85</f>
        <v>3</v>
      </c>
      <c r="E26" s="101" t="str">
        <f t="shared" si="2"/>
        <v>Trabalhador Braçal</v>
      </c>
      <c r="F26" s="99" t="str">
        <f t="shared" si="1"/>
        <v>Posto de Serviço</v>
      </c>
      <c r="G26" s="102">
        <f t="shared" si="3"/>
        <v>3</v>
      </c>
    </row>
    <row r="27" spans="2:7" ht="15" customHeight="1" x14ac:dyDescent="0.2">
      <c r="B27" s="98" t="s">
        <v>260</v>
      </c>
      <c r="C27" s="105" t="s">
        <v>232</v>
      </c>
      <c r="D27" s="107">
        <f>'[1]CONSOLIDADO CARGOS 2023'!$C$67</f>
        <v>0</v>
      </c>
      <c r="E27" s="98" t="str">
        <f t="shared" si="2"/>
        <v>Eletricista de Manutenção</v>
      </c>
      <c r="F27" s="98" t="str">
        <f t="shared" si="1"/>
        <v>Posto de Serviço</v>
      </c>
      <c r="G27" s="103">
        <f t="shared" si="3"/>
        <v>0</v>
      </c>
    </row>
    <row r="28" spans="2:7" ht="15" customHeight="1" x14ac:dyDescent="0.2">
      <c r="B28" s="99" t="s">
        <v>261</v>
      </c>
      <c r="C28" s="104" t="s">
        <v>232</v>
      </c>
      <c r="D28" s="106">
        <f>'[1]CONSOLIDADO CARGOS 2023'!$C$72</f>
        <v>0</v>
      </c>
      <c r="E28" s="101" t="str">
        <f t="shared" si="2"/>
        <v>Mecânico Ajustador</v>
      </c>
      <c r="F28" s="99" t="str">
        <f t="shared" si="1"/>
        <v>Posto de Serviço</v>
      </c>
      <c r="G28" s="102">
        <f t="shared" si="3"/>
        <v>0</v>
      </c>
    </row>
    <row r="29" spans="2:7" ht="15" customHeight="1" x14ac:dyDescent="0.2">
      <c r="B29" s="98" t="s">
        <v>262</v>
      </c>
      <c r="C29" s="105" t="s">
        <v>232</v>
      </c>
      <c r="D29" s="107">
        <f>'[1]CONSOLIDADO CARGOS 2023'!$C$63</f>
        <v>0</v>
      </c>
      <c r="E29" s="98" t="str">
        <f t="shared" si="2"/>
        <v>Auxiliar em Saúde Bucal</v>
      </c>
      <c r="F29" s="98" t="str">
        <f t="shared" si="1"/>
        <v>Posto de Serviço</v>
      </c>
      <c r="G29" s="103">
        <f t="shared" si="3"/>
        <v>0</v>
      </c>
    </row>
    <row r="30" spans="2:7" ht="15" customHeight="1" x14ac:dyDescent="0.2">
      <c r="B30" s="99" t="s">
        <v>263</v>
      </c>
      <c r="C30" s="104" t="s">
        <v>232</v>
      </c>
      <c r="D30" s="106">
        <f>'[1]CONSOLIDADO CARGOS 2023'!$C$75</f>
        <v>0</v>
      </c>
      <c r="E30" s="101" t="str">
        <f t="shared" si="2"/>
        <v>Piscineiro</v>
      </c>
      <c r="F30" s="99" t="str">
        <f t="shared" si="1"/>
        <v>Posto de Serviço</v>
      </c>
      <c r="G30" s="102">
        <f t="shared" si="3"/>
        <v>0</v>
      </c>
    </row>
    <row r="31" spans="2:7" ht="15" customHeight="1" x14ac:dyDescent="0.2">
      <c r="B31" s="98" t="s">
        <v>264</v>
      </c>
      <c r="C31" s="105" t="s">
        <v>232</v>
      </c>
      <c r="D31" s="107">
        <f>'[1]CONSOLIDADO CARGOS 2023'!$C$76</f>
        <v>1</v>
      </c>
      <c r="E31" s="98" t="str">
        <f t="shared" si="2"/>
        <v>Porteiro</v>
      </c>
      <c r="F31" s="98" t="str">
        <f t="shared" si="1"/>
        <v>Posto de Serviço</v>
      </c>
      <c r="G31" s="103">
        <f t="shared" si="3"/>
        <v>1</v>
      </c>
    </row>
    <row r="32" spans="2:7" ht="15" customHeight="1" x14ac:dyDescent="0.2">
      <c r="B32" s="99" t="s">
        <v>265</v>
      </c>
      <c r="C32" s="104" t="s">
        <v>232</v>
      </c>
      <c r="D32" s="106">
        <f>'[1]CONSOLIDADO CARGOS 2023'!$C$77</f>
        <v>0</v>
      </c>
      <c r="E32" s="101" t="str">
        <f t="shared" si="2"/>
        <v>Porteiro (adic. Noturno)</v>
      </c>
      <c r="F32" s="99" t="str">
        <f t="shared" si="1"/>
        <v>Posto de Serviço</v>
      </c>
      <c r="G32" s="102">
        <f t="shared" si="3"/>
        <v>0</v>
      </c>
    </row>
    <row r="33" spans="2:7" ht="15" customHeight="1" x14ac:dyDescent="0.2">
      <c r="B33" s="98" t="s">
        <v>266</v>
      </c>
      <c r="C33" s="105" t="s">
        <v>232</v>
      </c>
      <c r="D33" s="107">
        <f>'[1]CONSOLIDADO CARGOS 2023'!$C$79</f>
        <v>0</v>
      </c>
      <c r="E33" s="98" t="str">
        <f t="shared" si="2"/>
        <v>Supervisor</v>
      </c>
      <c r="F33" s="98" t="str">
        <f t="shared" si="1"/>
        <v>Posto de Serviço</v>
      </c>
      <c r="G33" s="103">
        <f t="shared" si="3"/>
        <v>0</v>
      </c>
    </row>
    <row r="34" spans="2:7" ht="15" customHeight="1" x14ac:dyDescent="0.2">
      <c r="B34" s="99" t="s">
        <v>267</v>
      </c>
      <c r="C34" s="104" t="s">
        <v>232</v>
      </c>
      <c r="D34" s="106">
        <f>'[1]CONSOLIDADO CARGOS 2023'!$C$59</f>
        <v>0</v>
      </c>
      <c r="E34" s="101" t="str">
        <f t="shared" si="2"/>
        <v>Auxiliar de cozinha</v>
      </c>
      <c r="F34" s="99" t="str">
        <f t="shared" si="1"/>
        <v>Posto de Serviço</v>
      </c>
      <c r="G34" s="102">
        <f t="shared" si="3"/>
        <v>0</v>
      </c>
    </row>
    <row r="35" spans="2:7" ht="15" customHeight="1" x14ac:dyDescent="0.2">
      <c r="B35" s="98" t="s">
        <v>268</v>
      </c>
      <c r="C35" s="105" t="s">
        <v>232</v>
      </c>
      <c r="D35" s="107">
        <f>'[1]CONSOLIDADO CARGOS 2023'!$C$66</f>
        <v>0</v>
      </c>
      <c r="E35" s="98" t="str">
        <f t="shared" si="2"/>
        <v>Cozinheiro</v>
      </c>
      <c r="F35" s="98" t="str">
        <f t="shared" si="1"/>
        <v>Posto de Serviço</v>
      </c>
      <c r="G35" s="103">
        <f t="shared" si="3"/>
        <v>0</v>
      </c>
    </row>
    <row r="36" spans="2:7" ht="15" customHeight="1" x14ac:dyDescent="0.2">
      <c r="B36" s="99" t="s">
        <v>269</v>
      </c>
      <c r="C36" s="104" t="s">
        <v>232</v>
      </c>
      <c r="D36" s="106">
        <f>'[1]CONSOLIDADO CARGOS 2023'!$C$69</f>
        <v>2</v>
      </c>
      <c r="E36" s="101" t="str">
        <f t="shared" si="2"/>
        <v>Jardineiro</v>
      </c>
      <c r="F36" s="99" t="str">
        <f t="shared" si="1"/>
        <v>Posto de Serviço</v>
      </c>
      <c r="G36" s="102">
        <f t="shared" si="3"/>
        <v>2</v>
      </c>
    </row>
    <row r="37" spans="2:7" ht="15" customHeight="1" x14ac:dyDescent="0.2">
      <c r="B37" s="98" t="s">
        <v>270</v>
      </c>
      <c r="C37" s="105" t="s">
        <v>232</v>
      </c>
      <c r="D37" s="107">
        <f>'[1]CONSOLIDADO CARGOS 2023'!$C$60</f>
        <v>0</v>
      </c>
      <c r="E37" s="98" t="str">
        <f t="shared" si="2"/>
        <v>Auxiliar de Enfermagem</v>
      </c>
      <c r="F37" s="98" t="str">
        <f t="shared" si="1"/>
        <v>Posto de Serviço</v>
      </c>
      <c r="G37" s="103">
        <f t="shared" si="3"/>
        <v>0</v>
      </c>
    </row>
    <row r="38" spans="2:7" ht="15" customHeight="1" x14ac:dyDescent="0.2">
      <c r="B38" s="99" t="s">
        <v>271</v>
      </c>
      <c r="C38" s="104" t="s">
        <v>232</v>
      </c>
      <c r="D38" s="106">
        <f>'[1]CONSOLIDADO CARGOS 2023'!$C$68</f>
        <v>0</v>
      </c>
      <c r="E38" s="101" t="str">
        <f t="shared" si="2"/>
        <v>Eletromecânico</v>
      </c>
      <c r="F38" s="99" t="str">
        <f t="shared" si="1"/>
        <v>Posto de Serviço</v>
      </c>
      <c r="G38" s="102">
        <f t="shared" si="3"/>
        <v>0</v>
      </c>
    </row>
    <row r="39" spans="2:7" ht="15" customHeight="1" x14ac:dyDescent="0.2">
      <c r="B39" s="98" t="s">
        <v>272</v>
      </c>
      <c r="C39" s="105" t="s">
        <v>232</v>
      </c>
      <c r="D39" s="107">
        <f>'[1]CONSOLIDADO CARGOS 2023'!$C$83</f>
        <v>0</v>
      </c>
      <c r="E39" s="98" t="str">
        <f t="shared" si="2"/>
        <v>Técnico em Áudio Visual</v>
      </c>
      <c r="F39" s="98" t="str">
        <f t="shared" si="1"/>
        <v>Posto de Serviço</v>
      </c>
      <c r="G39" s="103">
        <f t="shared" si="3"/>
        <v>0</v>
      </c>
    </row>
    <row r="40" spans="2:7" ht="15" customHeight="1" x14ac:dyDescent="0.2">
      <c r="B40" s="99" t="s">
        <v>273</v>
      </c>
      <c r="C40" s="104" t="s">
        <v>232</v>
      </c>
      <c r="D40" s="106">
        <f>'[1]CONSOLIDADO CARGOS 2023'!$C$58</f>
        <v>0</v>
      </c>
      <c r="E40" s="101" t="str">
        <f t="shared" si="2"/>
        <v>Assistente de Laboratório</v>
      </c>
      <c r="F40" s="99" t="str">
        <f t="shared" si="1"/>
        <v>Posto de Serviço</v>
      </c>
      <c r="G40" s="102">
        <f t="shared" si="3"/>
        <v>0</v>
      </c>
    </row>
    <row r="41" spans="2:7" ht="15" customHeight="1" x14ac:dyDescent="0.2">
      <c r="B41" s="98" t="s">
        <v>274</v>
      </c>
      <c r="C41" s="105" t="s">
        <v>232</v>
      </c>
      <c r="D41" s="107">
        <f>'[1]CONSOLIDADO CARGOS 2023'!$C$73</f>
        <v>0</v>
      </c>
      <c r="E41" s="98" t="str">
        <f t="shared" si="2"/>
        <v>Operador de Caldeira</v>
      </c>
      <c r="F41" s="98" t="str">
        <f t="shared" si="1"/>
        <v>Posto de Serviço</v>
      </c>
      <c r="G41" s="103">
        <f t="shared" si="3"/>
        <v>0</v>
      </c>
    </row>
    <row r="42" spans="2:7" ht="15" customHeight="1" x14ac:dyDescent="0.2">
      <c r="B42" s="99" t="s">
        <v>275</v>
      </c>
      <c r="C42" s="104" t="s">
        <v>232</v>
      </c>
      <c r="D42" s="106">
        <f>'[1]CONSOLIDADO CARGOS 2023'!$C$74</f>
        <v>0</v>
      </c>
      <c r="E42" s="101" t="str">
        <f t="shared" si="2"/>
        <v>Operador de Máquinas de Alimentos</v>
      </c>
      <c r="F42" s="99" t="str">
        <f t="shared" si="1"/>
        <v>Posto de Serviço</v>
      </c>
      <c r="G42" s="102">
        <f t="shared" si="3"/>
        <v>0</v>
      </c>
    </row>
    <row r="43" spans="2:7" ht="15" customHeight="1" x14ac:dyDescent="0.2">
      <c r="B43" s="98" t="s">
        <v>276</v>
      </c>
      <c r="C43" s="105" t="s">
        <v>232</v>
      </c>
      <c r="D43" s="107">
        <f>'[1]CONSOLIDADO CARGOS 2023'!$C$81</f>
        <v>0</v>
      </c>
      <c r="E43" s="98" t="str">
        <f t="shared" si="2"/>
        <v>Técnico em Alimentos e Laticínios</v>
      </c>
      <c r="F43" s="98" t="str">
        <f t="shared" si="1"/>
        <v>Posto de Serviço</v>
      </c>
      <c r="G43" s="103">
        <f t="shared" si="3"/>
        <v>0</v>
      </c>
    </row>
    <row r="44" spans="2:7" ht="15" customHeight="1" x14ac:dyDescent="0.2">
      <c r="B44" s="119" t="s">
        <v>277</v>
      </c>
      <c r="C44" s="120" t="s">
        <v>232</v>
      </c>
      <c r="D44" s="121">
        <v>0</v>
      </c>
      <c r="E44" s="122" t="str">
        <f t="shared" si="2"/>
        <v>Técnico Florestal / Agropecuária</v>
      </c>
      <c r="F44" s="119" t="str">
        <f t="shared" si="1"/>
        <v>Posto de Serviço</v>
      </c>
      <c r="G44" s="123">
        <f t="shared" si="3"/>
        <v>0</v>
      </c>
    </row>
    <row r="45" spans="2:7" ht="15" customHeight="1" x14ac:dyDescent="0.2">
      <c r="B45" s="98" t="s">
        <v>278</v>
      </c>
      <c r="C45" s="105" t="s">
        <v>232</v>
      </c>
      <c r="D45" s="107">
        <f>'[1]CONSOLIDADO CARGOS 2023'!$C$80</f>
        <v>0</v>
      </c>
      <c r="E45" s="98" t="str">
        <f t="shared" si="2"/>
        <v xml:space="preserve">Taxidermista </v>
      </c>
      <c r="F45" s="98" t="str">
        <f t="shared" si="1"/>
        <v>Posto de Serviço</v>
      </c>
      <c r="G45" s="103">
        <f t="shared" si="3"/>
        <v>0</v>
      </c>
    </row>
    <row r="46" spans="2:7" ht="15" customHeight="1" x14ac:dyDescent="0.2">
      <c r="B46" s="99" t="s">
        <v>279</v>
      </c>
      <c r="C46" s="104" t="s">
        <v>232</v>
      </c>
      <c r="D46" s="106">
        <f>'[1]CONSOLIDADO CARGOS 2023'!$C$82</f>
        <v>0</v>
      </c>
      <c r="E46" s="101" t="str">
        <f t="shared" si="2"/>
        <v>Técnico em Anatomia e Necrópsia</v>
      </c>
      <c r="F46" s="99" t="str">
        <f t="shared" si="1"/>
        <v>Posto de Serviço</v>
      </c>
      <c r="G46" s="102">
        <f t="shared" si="3"/>
        <v>0</v>
      </c>
    </row>
    <row r="47" spans="2:7" ht="15" customHeight="1" x14ac:dyDescent="0.2">
      <c r="B47" s="98" t="s">
        <v>280</v>
      </c>
      <c r="C47" s="105" t="s">
        <v>232</v>
      </c>
      <c r="D47" s="107">
        <f>'[1]CONSOLIDADO CARGOS 2023'!$C$84</f>
        <v>0</v>
      </c>
      <c r="E47" s="98" t="str">
        <f t="shared" si="2"/>
        <v xml:space="preserve">Técnico em Herbário </v>
      </c>
      <c r="F47" s="98" t="str">
        <f t="shared" si="1"/>
        <v>Posto de Serviço</v>
      </c>
      <c r="G47" s="103">
        <f t="shared" si="3"/>
        <v>0</v>
      </c>
    </row>
    <row r="48" spans="2:7" ht="15" customHeight="1" x14ac:dyDescent="0.2">
      <c r="B48" s="99" t="s">
        <v>281</v>
      </c>
      <c r="C48" s="104" t="s">
        <v>232</v>
      </c>
      <c r="D48" s="106">
        <f>'[1]CONSOLIDADO CARGOS 2023'!$C$70</f>
        <v>0</v>
      </c>
      <c r="E48" s="101" t="str">
        <f t="shared" si="2"/>
        <v>Jornalista</v>
      </c>
      <c r="F48" s="99" t="str">
        <f t="shared" si="1"/>
        <v>Posto de Serviço</v>
      </c>
      <c r="G48" s="102">
        <f t="shared" si="3"/>
        <v>0</v>
      </c>
    </row>
    <row r="49" spans="1:7" ht="15" customHeight="1" x14ac:dyDescent="0.2">
      <c r="B49" s="23"/>
      <c r="C49" s="23"/>
      <c r="D49" s="24"/>
      <c r="E49" s="23"/>
      <c r="F49" s="23"/>
      <c r="G49" s="24"/>
    </row>
    <row r="50" spans="1:7" ht="15" customHeight="1" x14ac:dyDescent="0.2">
      <c r="B50" s="25"/>
      <c r="C50" s="25"/>
      <c r="D50" s="22"/>
      <c r="E50" s="25"/>
      <c r="F50" s="25"/>
      <c r="G50" s="22"/>
    </row>
    <row r="51" spans="1:7" ht="24.75" customHeight="1" x14ac:dyDescent="0.2">
      <c r="A51" s="90"/>
      <c r="B51" s="129" t="s">
        <v>246</v>
      </c>
      <c r="C51" s="129"/>
      <c r="D51" s="129"/>
      <c r="E51" s="129"/>
      <c r="F51" s="129"/>
      <c r="G51" s="129"/>
    </row>
    <row r="52" spans="1:7" ht="24.75" customHeight="1" x14ac:dyDescent="0.2">
      <c r="A52" s="90"/>
      <c r="B52" s="130" t="s">
        <v>247</v>
      </c>
      <c r="C52" s="130"/>
      <c r="D52" s="130"/>
      <c r="E52" s="130"/>
      <c r="F52" s="130"/>
      <c r="G52" s="130"/>
    </row>
    <row r="53" spans="1:7" x14ac:dyDescent="0.2">
      <c r="A53" s="26"/>
      <c r="B53" s="26"/>
      <c r="C53" s="26"/>
      <c r="D53" s="26"/>
      <c r="E53" s="26"/>
      <c r="F53" s="26"/>
      <c r="G53" s="26"/>
    </row>
  </sheetData>
  <mergeCells count="11">
    <mergeCell ref="B11:C11"/>
    <mergeCell ref="A1:G1"/>
    <mergeCell ref="A2:G2"/>
    <mergeCell ref="D7:E7"/>
    <mergeCell ref="D8:E8"/>
    <mergeCell ref="A10:G10"/>
    <mergeCell ref="B12:C12"/>
    <mergeCell ref="B13:C13"/>
    <mergeCell ref="B14:C14"/>
    <mergeCell ref="B51:G51"/>
    <mergeCell ref="B52:G5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763-DF3C-4C32-B923-582F099B3CEE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(Vitória)'!B18</f>
        <v>Recepcionista</v>
      </c>
      <c r="E5" s="28" t="str">
        <f>'Dados Iniciais (Vitória)'!E18</f>
        <v>Recepcionista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233</v>
      </c>
      <c r="E6" s="28" t="str">
        <f>D6</f>
        <v>4221-05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1670.67*(1+7.06%)</f>
        <v>1788.6193020000001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1788.6193020000001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1788.6193020000001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149.05160849999999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198.735478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347.78708649999999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387.53418210000001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48.441772762500001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38.75341821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29.065063657499998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19.376709105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11.626025463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3.8753418210000001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155.01367284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693.68618595900011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82.352484737142831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2.0121967147499999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597.10618145189278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347.78708649999999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693.68618595900011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597.10618145189278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1638.5794539108929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22.715672151522917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1.7520022901785002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0.70080091607140016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36.884736427777781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12.450777696700001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63.347566138148672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-0.20241338357618741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137.64914223682308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69.487945992706997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2.8470953661763621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13.770703125637198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4.3490316329343566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90.454776117454912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90.454776117454912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90.454776117454912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  <c r="F128" s="114"/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3691.5643409318377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221.49386045591027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3913.0582013877479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332.28695832194614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4245.3451597096937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3913.0582013877479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4893.7696365529619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221.49386045591027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332.28695832194614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648.42447684326748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452.67369138114896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195.75078546211847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1202.2052956211239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1788.6193020000001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1638.5794539108929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137.64914223682308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90.454776117454912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3691.5643409318377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1202.2052956211239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4893.7696365529619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39F5-FB97-4ECB-AA28-FAD10C1625B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(Vitória)'!B19</f>
        <v>Auxiliar de Escritório</v>
      </c>
      <c r="E5" s="28" t="str">
        <f>'Dados Iniciais (Vitória)'!E19</f>
        <v>Auxiliar de Escritório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252</v>
      </c>
      <c r="E6" s="28" t="str">
        <f>D6</f>
        <v>4110-05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1670.67*(1+7.06%)</f>
        <v>1788.6193020000001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1788.6193020000001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1788.6193020000001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149.05160849999999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198.735478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347.78708649999999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387.53418210000001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48.441772762500001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38.75341821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29.065063657499998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19.376709105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11.626025463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3.8753418210000001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155.01367284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693.68618595900011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82.352484737142831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2.0121967147499999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597.10618145189278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347.78708649999999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693.68618595900011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597.10618145189278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1638.5794539108929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22.715672151522917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1.7520022901785002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0.70080091607140016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36.884736427777781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12.450777696700001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63.347566138148672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-0.20241338357618741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137.64914223682308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69.487945992706997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2.8470953661763621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13.770703125637198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4.3490316329343566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90.454776117454912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90.454776117454912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90.454776117454912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3691.5643409318377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221.49386045591027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3913.0582013877479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332.28695832194614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4245.3451597096937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3913.0582013877479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4893.7696365529619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221.49386045591027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332.28695832194614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648.42447684326748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452.67369138114896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195.75078546211847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1202.2052956211239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1788.6193020000001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1638.5794539108929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137.64914223682308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90.454776117454912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3691.5643409318377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1202.2052956211239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4893.7696365529619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44E7D-5F4D-44C7-819E-0ACDE05F4BA5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(Vitória)'!B20</f>
        <v>Lavador de Veículos</v>
      </c>
      <c r="E5" s="28" t="str">
        <f>'Dados Iniciais (Vitória)'!E20</f>
        <v>Lavador de Veículos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282</v>
      </c>
      <c r="E6" s="28" t="str">
        <f>D6</f>
        <v>5199-35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1534.2103900000002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127.85086583333334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170.46782111111114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298.31868694444449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332.41225116666669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41.551531395833337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33.241225116666669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24.930918837500002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16.620612558333335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9.9723675350000018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3.3241225116666668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132.96490046666668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595.01792958833335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298.31868694444449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595.01792958833335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1518.0203726786706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19.484649523646993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1.502801693960278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0.60112067758411125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31.937896472222224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10.679808992611115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54.337160535886852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-0.17362259023504725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118.36981530567654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61.879170524257404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2.535344758656997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12.262841774595861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3.8066579976364845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80.484015055146742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80.484015055146742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80.484015055146742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3287.3462597061607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197.24077558236962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3484.5870352885304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295.90227575799304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3780.4893110465237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3484.5870352885304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4357.9127504859061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197.24077558236962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295.90227575799304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577.42343943938249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403.10692941994631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174.31651001943624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1070.5664907797452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1534.2103900000002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1518.0203726786706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118.36981530567654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80.484015055146742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3287.3462597061607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1070.5664907797452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4357.9127504859061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E5A27-E2A3-4ADC-84FD-BE3D5CF1CE89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(Vitória)'!B21</f>
        <v>Almoxarife</v>
      </c>
      <c r="E5" s="28" t="str">
        <f>'Dados Iniciais (Vitória)'!E21</f>
        <v>Almoxarife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283</v>
      </c>
      <c r="E6" s="28" t="str">
        <f>D6</f>
        <v>4141-05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1559.26*(1+7.06%)</f>
        <v>1669.343756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1669.343756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1669.343756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139.11197966666666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185.48263955555555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324.59461922222221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361.69114713333335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45.211393391666668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36.169114713333336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27.126836035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18.084557356666668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10.850734414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3.6169114713333332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144.67645885333334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647.42715336866661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89.509017497142835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1.8780117254999997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604.1285292226429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324.59461922222221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647.42715336866661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604.1285292226429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1576.1503018135318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21.200858912282872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1.6351685796618889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0.65406743186475558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34.565489700000001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11.620487368155558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59.12318170349004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-0.18891528098008945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128.61033841447502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65.80685676853777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2.6962719115053329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13.041207007125692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4.0951656211818372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85.639501308350631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85.639501308350631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85.639501308350631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3496.0055642030243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209.76033385218145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3705.7658980552055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314.68422270879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4020.4501207639955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3705.7658980552055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4634.5246348864503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209.76033385218145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314.68422270879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614.07451412245473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428.69352872699665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185.38098539545803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1138.5190706834262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1669.343756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1576.1503018135318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128.61033841447502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85.639501308350631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3496.0055642030243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1138.5190706834262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4634.5246348864503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E9019-9A8F-4997-A9F0-2C027514FF62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(Vitória)'!B22</f>
        <v>Copeiro</v>
      </c>
      <c r="E5" s="28" t="str">
        <f>'Dados Iniciais (Vitória)'!E22</f>
        <v>Copeiro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284</v>
      </c>
      <c r="E6" s="28" t="str">
        <f>D6</f>
        <v>5134-25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1320.2103900000002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110.01753250000002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146.69004333333334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256.70757583333335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286.04558450000007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35.755698062500009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28.604558450000006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21.453418837500003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14.302279225000003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8.5813675350000018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2.8604558450000006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114.41823380000002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512.02159625500019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256.70757583333335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512.02159625500019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1393.4129282342265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16.766824755128475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1.2931827495158337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0.51727309980633351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27.776785361111113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9.1901312148333361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46.757918190461339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-0.1494047681211583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102.15271060273527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55.126627762367839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2.2586761518557363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10.924663470593169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3.3701735244017934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71.680140909218537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71.680140909218537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71.680140909218537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2"/>
      <c r="B129" s="108"/>
      <c r="C129" s="22"/>
      <c r="D129" s="22"/>
      <c r="E129" s="108"/>
    </row>
    <row r="130" spans="1:7" x14ac:dyDescent="0.2">
      <c r="A130" s="111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2928.6157530795135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175.71694518477079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3104.3326982642843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263.6120437870747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3367.9447420513588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3104.3326982642843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3882.3570513560335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175.71694518477079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263.6120437870747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514.41230930467441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359.1180272504331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155.29428205424134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953.74129827651996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1320.2103900000002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1393.4129282342265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102.15271060273527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71.680140909218537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2928.6157530795135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953.74129827651996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3882.3570513560335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8FDB8-26B2-4C78-BE0B-31E866F9D75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(Vitória)'!B20</f>
        <v>Lavador de Veículos</v>
      </c>
      <c r="E5" s="28" t="str">
        <f>'Dados Iniciais (Vitória)'!E20</f>
        <v>Lavador de Veículos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282</v>
      </c>
      <c r="E6" s="28" t="str">
        <f>D6</f>
        <v>5199-35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1534.2103900000002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127.85086583333334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170.46782111111114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298.31868694444449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332.41225116666669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41.551531395833337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33.241225116666669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24.930918837500002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16.620612558333335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9.9723675350000018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3.3241225116666668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132.96490046666668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595.01792958833335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298.31868694444449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595.01792958833335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1518.0203726786706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19.484649523646993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1.502801693960278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0.60112067758411125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31.937896472222224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10.679808992611115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54.337160535886852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-0.17362259023504725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118.36981530567654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61.879170524257404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2.535344758656997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12.262841774595861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3.8066579976364845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80.484015055146742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80.484015055146742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80.484015055146742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3287.3462597061607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197.24077558236962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3484.5870352885304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299.64977165158462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3784.236806940115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3484.5870352885304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4413.1041480351196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197.24077558236962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299.64977165158462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628.86734109500458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408.21213369324857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220.655207401756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1125.7578883289589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1534.2103900000002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1518.0203726786706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118.36981530567654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80.484015055146742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3287.3462597061607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1125.7578883289589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4413.1041480351196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6C0F6-9716-4933-9E1A-5B933C8A27A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(Vitória)'!B23</f>
        <v>Contínuo</v>
      </c>
      <c r="E5" s="28" t="str">
        <f>'Dados Iniciais (Vitória)'!E23</f>
        <v>Contínuo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285</v>
      </c>
      <c r="E6" s="28" t="str">
        <f>D6</f>
        <v>4122-05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1320.2103900000002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110.01753250000002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146.69004333333334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256.70757583333335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286.04558450000007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35.755698062500009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28.604558450000006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21.453418837500003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14.302279225000003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8.5813675350000018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2.8604558450000006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114.41823380000002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512.02159625500019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256.70757583333335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512.02159625500019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1393.4129282342265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16.766824755128475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1.2931827495158337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0.51727309980633351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27.776785361111113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9.1901312148333361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46.757918190461339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-0.1494047681211583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102.15271060273527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55.031881390260821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2.2547941554442112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10.905887204524605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3.3520703416502533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71.544633091879888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71.544633091879888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71.544633091879888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2923.5823285955084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175.4149397157305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3098.9972683112392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263.15897263423358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3362.1562409454727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3098.9972683112392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3875.6844276028505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175.4149397157305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263.15897263423358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513.52818665737766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358.50080955326365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155.02737710411404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952.10209900734174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1320.2103900000002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1393.4129282342265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102.15271060273527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71.544633091879888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2923.5823285955084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952.10209900734174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3875.6844276028501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40D86-91B6-457C-AC73-128C42241DB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8.25" x14ac:dyDescent="0.2">
      <c r="A5" s="14">
        <v>1</v>
      </c>
      <c r="B5" s="136" t="s">
        <v>26</v>
      </c>
      <c r="C5" s="136"/>
      <c r="D5" s="28" t="str">
        <f>'Dados Iniciais (Vitória)'!B24</f>
        <v>Auxiliar de Manutenção de Edifícios</v>
      </c>
      <c r="E5" s="28" t="str">
        <f>'Dados Iniciais (Vitória)'!E24</f>
        <v>Auxiliar de Manutenção de Edifícios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287</v>
      </c>
      <c r="E6" s="28" t="str">
        <f>D6</f>
        <v>5143-25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1443.73*(1+7.06%)</f>
        <v>1545.657338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1545.657338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1545.657338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128.80477816666667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171.7397042222222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300.54448238888887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334.89242323333337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41.861552904166672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33.489242323333336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25.1169317425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16.744621161666668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10.046772697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3.3489242323333333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133.95696929333334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599.45743758766673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96.930202577142836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1.7388645052500002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611.41056708239296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300.54448238888887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599.45743758766673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611.41056708239296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1511.4124870589485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19.630027088125232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1.5140142974970556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0.60560571899882232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32.160476016666664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10.759492469522224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54.742577325641435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-0.17491801149864972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119.23727490495278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61.989638941877011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2.5398709266911861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12.284733741066683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3.8319115116964371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80.646155121331319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80.646155121331319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80.646155121331319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3293.2149217518995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197.59289530511396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3490.8078170570134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296.43052873708257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3787.2383457940959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3490.8078170570134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4365.6926176300822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197.59289530511396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296.43052873708257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578.45427183598588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403.82656713078262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174.62770470520329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1072.4776958781824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1545.657338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1511.4124870589485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119.23727490495278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80.646155121331319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3293.2149217518995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1072.4776958781824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4365.6926176300822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94FEA-55B6-47E1-897B-5B84A6527DEF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8.25" x14ac:dyDescent="0.2">
      <c r="A5" s="14">
        <v>1</v>
      </c>
      <c r="B5" s="136" t="s">
        <v>26</v>
      </c>
      <c r="C5" s="136"/>
      <c r="D5" s="28" t="str">
        <f>'Dados Iniciais (Vitória)'!B25</f>
        <v>Artífice de Manutenção de Edifícios</v>
      </c>
      <c r="E5" s="28" t="str">
        <f>'Dados Iniciais (Vitória)'!E25</f>
        <v>Artífice de Manutenção de Edifícios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286</v>
      </c>
      <c r="E6" s="28" t="str">
        <f>D6</f>
        <v>5143-10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1559.26*(1+7.06%)</f>
        <v>1669.343756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1669.343756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1669.343756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139.11197966666666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185.48263955555555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324.59461922222221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361.69114713333335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45.211393391666668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36.169114713333336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27.126836035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18.084557356666668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10.850734414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3.6169114713333332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144.67645885333334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647.42715336866661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89.509017497142835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1.8780117254999997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604.1285292226429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324.59461922222221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647.42715336866661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604.1285292226429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1576.1503018135318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21.200858912282872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1.6351685796618889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0.65406743186475558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34.565489700000001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11.620487368155558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59.12318170349004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-0.18891528098008945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128.61033841447502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65.80685676853777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2.6962719115053329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13.041207007125692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4.0951656211818372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85.639501308350631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85.639501308350631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85.639501308350631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3496.0055642030243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209.76033385218145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3705.7658980552055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314.68422270879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4020.4501207639955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3705.7658980552055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4634.5246348864503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209.76033385218145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314.68422270879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614.07451412245473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428.69352872699665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185.38098539545803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1138.5190706834262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1669.343756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1576.1503018135318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128.61033841447502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85.639501308350631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3496.0055642030243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1138.5190706834262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4634.5246348864503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52C80-379E-4AC3-B811-2FA734EA144B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(Vitória)'!B26</f>
        <v>Trabalhador Braçal</v>
      </c>
      <c r="E5" s="28" t="str">
        <f>'Dados Iniciais (Vitória)'!E26</f>
        <v>Trabalhador Braçal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288</v>
      </c>
      <c r="E6" s="28" t="str">
        <f>D6</f>
        <v>6210-05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1330.58</f>
        <v>1330.58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1330.58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1070*10%</f>
        <v>107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1437.58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119.79833333333332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159.73111111111109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279.52944444444438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311.47566666666671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38.934458333333339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31.147566666666666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23.360675000000001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15.573783333333333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9.3442699999999999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3.1147566666666666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124.59026666666666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557.5414433333334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109.83484285714285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1.4969024999999998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624.07324535714292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279.52944444444438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557.5414433333334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624.07324535714292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1461.1441331349206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18.257432386574074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1.4081495427777777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0.56325981711111106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30.05897222222222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10.007154111111113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50.914800051106553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-0.16268718090880557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111.04708094999405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58.775553497773046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2.4081817877524165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11.647785622383871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3.6014348423203066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76.432955750229638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76.432955750229638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76.432955750229638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3122.4658365018108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187.34795019010863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3309.8137866919196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281.06097563329331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3590.8747623252129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3309.8137866919196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4139.3369018158073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187.34795019010863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281.06097563329331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548.4621394905945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382.88866341796216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165.5734760726323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1016.8710653139965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1437.58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1461.1441331349206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111.04708094999405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76.432955750229638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3122.4658365018108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1016.8710653139965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4139.3369018158073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0399B-5541-4E59-8397-60AF4570EBE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(Vitória)'!B27</f>
        <v>Eletricista de Manutenção</v>
      </c>
      <c r="E5" s="28" t="str">
        <f>'Dados Iniciais (Vitória)'!E27</f>
        <v>Eletricista de Manutenção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307</v>
      </c>
      <c r="E6" s="28" t="str">
        <f>D6</f>
        <v>9511-05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2127.07</f>
        <v>2127.0700000000002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2127.0700000000002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</f>
        <v>638.12099999999998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2765.1910000000003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230.43258333333335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307.24344444444444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537.67602777777779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599.1247166666667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74.890589583333337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59.912471666666669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44.93435375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29.956235833333334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17.973741500000003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5.9912471666666676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239.64988666666667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1072.4332428333335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62.045442857142831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2.3929537500000002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577.17989660714272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537.67602777777779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1072.4332428333335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577.17989660714272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2187.2891672182541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35.118245745254633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2.7085813953611115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1.0834325581444446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55.873630555555557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19.248801794444447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97.934825796212664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-0.31292945677068473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211.65458838820217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100.35098450251873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4.1116314331458748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19.886954438035051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6.4249129629338064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130.77448333663347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130.77448333663347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130.77448333663347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5331.1709056097561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319.87025433658533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5651.0411599463414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479.87205447768457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6130.9132144240257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5651.0411599463414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7067.3351174916725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319.87025433658533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479.87205447768457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936.42190306764655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653.72849836797968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282.69340469966693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1736.1642118819163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2765.1910000000003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2187.2891672182541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211.65458838820217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130.77448333663347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5331.1709056097561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1736.1642118819163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7067.3351174916725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5D6BF-BAE7-4058-9AD5-14EAE664C7FE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(Vitória)'!B28</f>
        <v>Mecânico Ajustador</v>
      </c>
      <c r="E5" s="28" t="str">
        <f>'Dados Iniciais (Vitória)'!E28</f>
        <v>Mecânico Ajustador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289</v>
      </c>
      <c r="E6" s="28" t="str">
        <f>D6</f>
        <v>7250-10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2021.14</f>
        <v>2021.14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2021.14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2021.14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168.42833333333334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224.57111111111112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392.99944444444446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437.91366666666676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54.739208333333345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43.791366666666676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32.843525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21.895683333333338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13.137410000000003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4.3791366666666676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175.1654666666667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783.86546333333354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68.401242857142833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2.2737825000000003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583.41652535714286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392.99944444444446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783.86546333333354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583.41652535714286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1760.2814331349209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25.668711928240743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1.9797627727777782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0.79190510911111134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41.405972222222225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14.069380111111114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71.582756420716407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-0.22872714480030559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155.26976141937908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76.664014051151369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3.1411168662320335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15.192813125155338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4.8439285689011964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99.841872611439939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99.841872611439939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99.841872611439939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4072.794733832407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244.3676840299444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4317.1624178623515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366.60246144679053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4683.7648793091421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4317.1624178623515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5399.1525986272536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244.3676840299444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366.60246144679053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715.38771931811107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499.42161537302093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215.96610394509014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1326.3578647948461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2021.14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1760.2814331349209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155.26976141937908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99.841872611439939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4072.794733832407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1326.3578647948461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5399.1525986272536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F5A24-75CB-4FB1-9266-DC1522E5B043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(Vitória)'!B29</f>
        <v>Auxiliar em Saúde Bucal</v>
      </c>
      <c r="E5" s="28" t="str">
        <f>'Dados Iniciais (Vitória)'!E29</f>
        <v>Auxiliar em Saúde Bucal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290</v>
      </c>
      <c r="E6" s="28" t="str">
        <f>D6</f>
        <v>3224-15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1357.44</f>
        <v>1357.44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1357.44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1571.44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130.95333333333332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174.60444444444445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305.5577777777778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340.4786666666667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42.559833333333337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34.047866666666671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25.535900000000002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17.023933333333336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10.214360000000001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3.4047866666666669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136.19146666666668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609.45681333333346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108.22324285714284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1.52712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622.49186285714291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305.5577777777778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609.45681333333346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622.49186285714291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1537.5064539682542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19.957469879629631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1.5392691311111113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0.61570765244444459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32.661805555555553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10.938968444444447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55.65572238923113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-0.17783576814322224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121.19110728427309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64.012838256226885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2.6227664751269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12.685679210441025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4.0740412178884844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83.395325159683281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83.395325159683281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83.395325159683281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ht="25.5" customHeight="1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ht="25.5" customHeight="1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ht="25.5" customHeight="1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3400.6978864122102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204.04187318473259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3604.7397595969428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306.10533976567336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3910.8450993626161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3604.7397595969428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4508.1787888906238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204.04187318473259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306.10533976567336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597.33368952800765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417.00653797238272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180.32715155562497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1107.4809024784136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1571.44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1537.5064539682542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121.19110728427309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83.395325159683281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3400.6978864122102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1107.4809024784136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4508.1787888906238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51D37-0A64-40AF-9F0D-8B326F2E23EB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(Vitória)'!B30</f>
        <v>Piscineiro</v>
      </c>
      <c r="E5" s="28" t="str">
        <f>'Dados Iniciais (Vitória)'!E30</f>
        <v>Piscineiro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291</v>
      </c>
      <c r="E6" s="28" t="str">
        <f>D6</f>
        <v>5143-30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1447.86*(1+7.06%)</f>
        <v>1550.0789159999999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1550.0789159999999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1978.0789159999999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164.83990966666664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219.7865462222222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384.62645588888881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428.58376513333337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53.572970641666672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42.858376513333333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32.143782385000002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21.429188256666666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12.857512954000001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4.2858376513333329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171.43350605333333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767.16493958866658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96.664907897142839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1.7438387805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611.15024667764283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384.62645588888881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767.16493958866658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611.15024667764283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1762.9416421551982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25.121831177518985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1.9375832448585557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0.77503329794342235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40.568673366666665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13.769627120822225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70.05766113430181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-0.22385403418187924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152.0065553079298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75.820676221591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3.1065632009543958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15.025685507270159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4.7504977080467627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98.703422637862317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98.703422637862317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98.703422637862317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4027.9922027676571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241.6795321660594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4269.6717349337168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362.56967333916884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4632.2414082728856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4269.6717349337168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5339.7595484413669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241.6795321660594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362.56967333916884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707.51814016848107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493.92775823082644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213.59038193765468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1311.7673456737093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1978.0789159999999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1762.9416421551982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152.0065553079298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98.703422637862317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4027.9922027676571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1311.7673456737093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5339.7595484413669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96C67-A173-4B72-8E09-B9493672650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(Vitória)'!B31</f>
        <v>Porteiro</v>
      </c>
      <c r="E5" s="28" t="str">
        <f>'Dados Iniciais (Vitória)'!E31</f>
        <v>Porteiro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292</v>
      </c>
      <c r="E6" s="28" t="str">
        <f>D6</f>
        <v>5174-10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1366.47*(1+7.06%)</f>
        <v>1462.9427820000001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1462.9427820000001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1462.9427820000001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121.91189850000001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162.54919799999999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284.4610965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316.97093610000002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39.621367012500002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31.697093610000003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23.772820207500001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15.848546805000002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9.5091280830000002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3.1697093610000002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126.78837444000001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567.37797561900004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101.89307593714283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1.6458106297499999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616.28038656689296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284.4610965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567.37797561900004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616.28038656689296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1468.1194586858931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18.579542653481251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1.4329930922685001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0.5731972369074001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30.55213742777778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10.183707254700002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51.813074216210275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-0.16555742082838196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112.96909446051683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59.436897235932157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2.435278698813224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11.778846746037521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3.6558618925599182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77.306884573342813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77.306884573342813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77.306884573342813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3157.5998863864193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189.45599318318514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3347.0558795696043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284.22347951822928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3631.2793590878337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3347.0558795696043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4185.9128058649376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189.45599318318514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284.22347951822928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554.63344677710415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387.19693454250671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167.4365122345975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1028.3129194785186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1462.9427820000001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1468.1194586858931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112.96909446051683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77.306884573342813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3157.5998863864193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1028.3129194785186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4185.9128058649376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6501E-8906-426B-8642-D34E93604462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(Vitória)'!B32</f>
        <v>Porteiro (adic. Noturno)</v>
      </c>
      <c r="E5" s="28" t="str">
        <f>'Dados Iniciais (Vitória)'!E32</f>
        <v>Porteiro (adic. Noturno)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293</v>
      </c>
      <c r="E6" s="28" t="str">
        <f>D6</f>
        <v>5174-20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1366.47*(1+7.06%)</f>
        <v>1462.9427820000001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1462.9427820000001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</f>
        <v>283.36204226352277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</f>
        <v>40.480291751931823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</f>
        <v>46.263038579581099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1833.0481545950356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152.75401288291962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203.67201717722617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356.42603006014576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397.16043349559106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49.645054186948883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39.716043349559108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29.787032512169326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19.858021674779554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11.914813004867732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3.9716043349559107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158.86417339823643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710.91717595710804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101.89307593714283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1.6458106297499999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616.28038656689296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356.42603006014576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710.91717595710804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616.28038656689296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1683.6235925841468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23.27992372170818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1.7955215854301319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0.71820863417205283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37.748630783792358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12.760051876153222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64.921103712667176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-0.20744128100081716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141.01599903292228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71.279039741557128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2.9204809676628969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14.125651310293399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4.4420550411388326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92.767227060652246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92.767227060652246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92.767227060652246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3786.7166399394237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227.20299839636542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4013.9196383357889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340.85185523136579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4354.7714935671547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4013.9196383357889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5019.909502671072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227.20299839636542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340.85185523136579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665.13800910391706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464.34162899707417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200.79638010684289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1233.1928627316483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1833.0481545950356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1683.6235925841468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141.01599903292228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92.767227060652246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3786.7166399394237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1233.1928627316483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5019.909502671072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76C38-6344-4948-8714-25028DF09F2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(Vitória)'!B21</f>
        <v>Almoxarife</v>
      </c>
      <c r="E5" s="28" t="str">
        <f>'Dados Iniciais (Vitória)'!E21</f>
        <v>Almoxarife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283</v>
      </c>
      <c r="E6" s="28" t="str">
        <f>D6</f>
        <v>4141-05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1559.26*(1+7.06%)</f>
        <v>1669.343756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1669.343756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1669.343756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139.11197966666666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185.48263955555555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324.59461922222221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361.69114713333335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45.211393391666668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36.169114713333336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27.126836035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18.084557356666668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10.850734414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3.6169114713333332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144.67645885333334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647.42715336866661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89.509017497142835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1.8780117254999997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604.1285292226429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324.59461922222221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647.42715336866661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604.1285292226429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1576.1503018135318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21.200858912282872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1.6351685796618889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0.65406743186475558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34.565489700000001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11.620487368155558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59.12318170349004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-0.18891528098008945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128.61033841447502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65.80685676853777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2.6962719115053329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13.041207007125692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4.0951656211818372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85.639501308350631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85.639501308350631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85.639501308350631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3496.0055642030243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209.76033385218145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3705.7658980552055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318.6695852051019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4024.4354832603076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3705.7658980552055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4693.2192224609998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209.76033385218145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318.6695852051019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668.78373920069248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434.12277807764247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234.66096112305001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1197.2136582579758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1669.343756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1576.1503018135318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128.61033841447502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85.639501308350631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3496.0055642030243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1197.2136582579758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4693.2192224609998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BB5B1-0C8A-42A9-9CE9-D5F6C648D533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(Vitória)'!B33</f>
        <v>Supervisor</v>
      </c>
      <c r="E5" s="28" t="str">
        <f>'Dados Iniciais (Vitória)'!E33</f>
        <v>Supervisor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294</v>
      </c>
      <c r="E6" s="28" t="str">
        <f>D6</f>
        <v>4101-05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1871.16*(1+7.06%)</f>
        <v>2003.2638960000002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2003.2638960000002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2003.2638960000002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166.938658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222.58487733333334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389.52353533333337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434.04051079999999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54.255063849999999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43.404051080000002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32.553038309999998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21.702025540000001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13.021215324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4.3404051079999997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173.61620432000001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776.93251433199998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69.473809097142833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2.2536718830000004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584.46898098014287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389.52353533333337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776.93251433199998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584.46898098014287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1750.9250306454765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25.441683338447227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1.9622526323513336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0.78490105294053347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41.05838131111112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13.944942564933337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70.949638082361133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-0.22670415271263561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153.91509482943204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76.112320631910777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3.1185126036505095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15.083481842093276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4.8058810781929733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99.120196155847538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99.120196155847538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99.120196155847538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4043.4858842974227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242.60915305784536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4286.0950373552678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363.96429844475074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4650.0593358000187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4286.0950373552678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5360.2989461671687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242.60915305784536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363.96429844475074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710.23961036714991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495.82765252046312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214.41195784668676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1316.813061869746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2003.2638960000002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1750.9250306454765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153.91509482943204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99.120196155847538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4043.4858842974227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1316.813061869746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5360.2989461671687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45966-4C8F-4E01-8B90-99E97C829749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(Vitória)'!B34</f>
        <v>Auxiliar de cozinha</v>
      </c>
      <c r="E5" s="28" t="str">
        <f>'Dados Iniciais (Vitória)'!E34</f>
        <v>Auxiliar de cozinha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295</v>
      </c>
      <c r="E6" s="28" t="str">
        <f>D6</f>
        <v>5135-05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1534.2103900000002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127.85086583333334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170.46782111111114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298.31868694444449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332.41225116666669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41.551531395833337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33.241225116666669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24.930918837500002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16.620612558333335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9.9723675350000018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3.3241225116666668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132.96490046666668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595.01792958833335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298.31868694444449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595.01792958833335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1518.0203726786706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19.484649523646993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1.502801693960278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0.60112067758411125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31.937896472222224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10.679808992611115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54.337160535886852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-0.17362259023504725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118.36981530567654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61.973916896364415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2.5392267550685212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12.281618040664421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3.8247611803880242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80.619522872485391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80.619522872485391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80.619522872485391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2"/>
      <c r="B129" s="108"/>
      <c r="C129" s="22"/>
      <c r="D129" s="22"/>
      <c r="E129" s="108"/>
    </row>
    <row r="130" spans="1:7" x14ac:dyDescent="0.2">
      <c r="A130" s="111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3292.3796841901658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197.54278105140995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3489.9224652415755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296.35534691083416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3786.2778121524098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3489.9224652415755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4364.5853742390891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197.54278105140995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296.35534691083416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578.30756208667935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403.72414711711576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174.58341496956356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1072.2056900489233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1534.2103900000002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1518.0203726786706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118.36981530567654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80.619522872485391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3292.3796841901658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1072.2056900489233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4364.5853742390891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DDD91-8C3C-4DCF-AF2B-9702DAB9F55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(Vitória)'!B35</f>
        <v>Cozinheiro</v>
      </c>
      <c r="E5" s="28" t="str">
        <f>'Dados Iniciais (Vitória)'!E35</f>
        <v>Cozinheiro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296</v>
      </c>
      <c r="E6" s="28" t="str">
        <f>D6</f>
        <v>5132-15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1461</f>
        <v>1461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1675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139.58333333333331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186.11111111111111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325.69444444444446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362.91666666666669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45.364583333333336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36.291666666666664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27.218749999999996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18.145833333333332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10.887499999999999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3.6291666666666664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145.16666666666666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649.62083333333328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102.00964285714284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1.6436249999999999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616.39476785714294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325.69444444444446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649.62083333333328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616.39476785714294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1591.7100456349208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21.272693865740742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1.6407090277777781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0.65628361111111122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34.675472222222218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11.659861111111113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59.323509012092167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-0.18955538336805561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129.03897346668705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66.318974484664963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2.7172546583068513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13.142695415416062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4.1244177150719441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86.303342273459819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86.303342273459819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86.303342273459819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2"/>
      <c r="B129" s="108"/>
      <c r="C129" s="22"/>
      <c r="D129" s="22"/>
      <c r="E129" s="108"/>
    </row>
    <row r="130" spans="1:7" x14ac:dyDescent="0.2">
      <c r="A130" s="111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3523.2119447084006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211.39271668250402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3734.6046613909048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317.13313720415516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4051.7377985950598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3734.6046613909048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4670.5911222997811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211.39271668250402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317.13313720415516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618.85332370472099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432.02967881272974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186.82364489199125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1147.3791775913801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1675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1591.7100456349208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129.03897346668705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86.303342273459819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3523.2119447084006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1147.3791775913801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4670.5911222997802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FE229-F124-4644-9C5D-C7BB55B8C57C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(Vitória)'!B36</f>
        <v>Jardineiro</v>
      </c>
      <c r="E5" s="28" t="str">
        <f>'Dados Iniciais (Vitória)'!E36</f>
        <v>Jardineiro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297</v>
      </c>
      <c r="E6" s="28" t="str">
        <f>D6</f>
        <v>6220-10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1336.47*(1+7.06%)</f>
        <v>1430.8247819999999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1430.8247819999999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1430.8247819999999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119.23539849999999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158.98053133333332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278.21592983333329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310.01203609999999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38.751504512499999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31.001203609999997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23.250902707499996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15.500601804999999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9.3003610830000003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3.1001203609999997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124.00481443999999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554.92154461899997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103.82015593714284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1.6096778797499998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618.17133381689291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278.21592983333329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554.92154461899997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618.17133381689291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1451.3088082692261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18.171640336120138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1.4015326191018334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0.56061304764073339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29.927620761111108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9.9601302880333336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50.675550358030939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-0.1619227104982236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110.53516469953986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58.445669547887313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2.3946656152468395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11.582411205643076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3.5875019576117482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76.010248326388975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76.010248326388975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76.010248326388975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3104.9406699618221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186.29644019770933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3291.2371101595313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279.48349147052551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3570.720601630057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3291.2371101595313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4116.1044399193743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186.29644019770933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279.48349147052551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545.38383828931705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380.73966069254209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164.64417759677497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1011.1637699575519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1430.8247819999999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1451.3088082692261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110.53516469953986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76.010248326388975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3104.9406699618221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1011.1637699575519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4116.1044399193743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93E9B-BD68-46AC-8803-06C825EC0FA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(Vitória)'!B37</f>
        <v>Auxiliar de Enfermagem</v>
      </c>
      <c r="E5" s="28" t="str">
        <f>'Dados Iniciais (Vitória)'!E37</f>
        <v>Auxiliar de Enfermagem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308</v>
      </c>
      <c r="E6" s="28" t="str">
        <f>D6</f>
        <v>3222-30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1783.56</f>
        <v>1783.56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1783.56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2211.56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184.29666666666665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245.72888888888886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430.02555555555551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479.17133333333334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59.896416666666667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47.917133333333332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35.937849999999997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23.958566666666666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14.37514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4.791713333333333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191.66853333333333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857.71668666666676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82.656042857142836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2.0065049999999998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597.40404785714281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430.02555555555551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857.71668666666676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597.40404785714281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1885.1462900793651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28.087067967592592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2.1662844522222224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0.86651378088888897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45.108583333333335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15.39491488888889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78.326865427332905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-0.25027647978594442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169.69995337047288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84.01106899398691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3.4421441276362708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16.648808276834625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5.4355824662563679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109.53760386471417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109.53760386471417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109.53760386471417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ht="25.5" customHeight="1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ht="25.5" customHeight="1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ht="25.5" customHeight="1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4463.1088473145528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267.78653083887315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4730.8953781534256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401.73561302728564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5132.6309911807111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4730.8953781534256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5916.5775114475055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267.78653083887315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401.73561302728564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783.94652026679444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547.28341980889422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236.66310045790021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1453.4686641329531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2211.56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1885.1462900793651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169.69995337047288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109.53760386471417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4463.1088473145528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1453.4686641329531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5916.5775114475055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96AEB-04CD-4FA9-94D4-961BE8AAECB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(Vitória)'!B38</f>
        <v>Eletromecânico</v>
      </c>
      <c r="E5" s="28" t="str">
        <f>'Dados Iniciais (Vitória)'!E38</f>
        <v>Eletromecânico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298</v>
      </c>
      <c r="E6" s="28" t="str">
        <f>D6</f>
        <v>9541-25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2128.4</f>
        <v>2128.4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2128.4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</f>
        <v>638.52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2766.92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230.57666666666665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307.43555555555554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538.01222222222214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599.49933333333342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74.937416666666678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59.949933333333341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44.962450000000004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29.974966666666671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17.98498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5.9949933333333343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239.79973333333336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1073.1038066666667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61.965642857142825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2.3944500000000004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577.1015928571428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538.01222222222214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1073.1038066666667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577.1015928571428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2188.2176217460319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35.14020424537037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2.710274998888889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1.0841099995555556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55.907250000000005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19.260837555555558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97.996061824321259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-0.31312512319327773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211.78561350049836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100.40479771878101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4.1138362955356111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19.897618817515507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6.4285913065726845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130.84484413840482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130.84484413840482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130.84484413840482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5334.0297460516022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320.04178476309613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5654.0715308146982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480.129385870833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6134.2009166855314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5654.0715308146982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7071.1249760063765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320.04178476309613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480.129385870833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936.92405932084489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654.07906028058983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282.84499904025506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1737.0952299547739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2766.92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2188.2176217460319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211.78561350049836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130.84484413840482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5334.0297460516022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1737.0952299547739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7071.1249760063765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C1D63-40AE-4513-8AC3-A7099188B3E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(Vitória)'!B39</f>
        <v>Técnico em Áudio Visual</v>
      </c>
      <c r="E5" s="28" t="str">
        <f>'Dados Iniciais (Vitória)'!E39</f>
        <v>Técnico em Áudio Visual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309</v>
      </c>
      <c r="E6" s="28" t="str">
        <f>D6</f>
        <v>3731-05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2692.01</f>
        <v>2692.01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2692.01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2692.01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224.33416666666668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299.11222222222221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523.44638888888892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583.26883333333342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72.908604166666677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58.326883333333335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43.745162499999999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29.163441666666667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17.498065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5.8326883333333335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233.30753333333334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1044.0512116666666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28.149042857142831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3.0285112499999998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543.91905410714287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523.44638888888892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1044.0512116666666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543.91905410714287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2111.4166546626984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34.188838575231486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2.6368985730555559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1.0547594292222224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54.45066666666667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18.739380722222226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95.342972833219278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-0.30464775377948616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206.10886904583796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97.368445182562184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3.9894293194414581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19.295892737348549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6.2718079374384157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126.9255751767906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126.9255751767906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126.9255751767906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5172.7227655519937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310.36336593311961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5483.0861314851136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465.60974027993899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5948.6958717650523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5483.0861314851136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6857.2863075101468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310.36336593311961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465.60974027993899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908.59043574509451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634.29898344468859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274.29145230040587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1684.5635419581531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2692.01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2111.4166546626984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206.10886904583796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126.9255751767906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5172.7227655519937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1684.5635419581531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6857.2863075101468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BDF8-E56A-4E11-A1E1-68209391B39C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(Vitória)'!B40</f>
        <v>Assistente de Laboratório</v>
      </c>
      <c r="E5" s="28" t="str">
        <f>'Dados Iniciais (Vitória)'!E40</f>
        <v>Assistente de Laboratório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299</v>
      </c>
      <c r="E6" s="28" t="str">
        <f>D6</f>
        <v>8181-05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1744.47</f>
        <v>1744.47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1744.47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1958.47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163.20583333333332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217.60777777777776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380.81361111111107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424.33516666666668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53.041895833333335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42.433516666666662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31.825137499999997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21.216758333333331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12.730055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4.2433516666666664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169.73406666666665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759.5599483333333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85.001442857142834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1.9625287499999999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599.70547160714295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380.81361111111107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759.5599483333333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599.70547160714295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1740.0790310515872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24.872795674768518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1.9183757669444446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0.76735030677777782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40.18738888888889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13.633127277777781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69.363171758156525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-0.22163494427751387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150.52057472903641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75.957381879864741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3.1121643745196939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15.052777012261258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4.8977956740498261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99.020118940695525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99.020118940695525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99.020118940695525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4035.2547247213192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242.11528348327914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4277.370008204598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363.22339114193625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4640.5933993465342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4277.370008204598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5349.3872038576765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242.11528348327914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363.22339114193625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708.79380451114207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494.81831635683506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213.97548815430707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1314.1324791363575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1958.47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1740.0790310515872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150.52057472903641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99.020118940695525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4035.2547247213192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1314.1324791363575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5349.3872038576765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CAEE5-E9E6-44EB-B2D4-14F6DB181EF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(Vitória)'!B41</f>
        <v>Operador de Caldeira</v>
      </c>
      <c r="E5" s="28" t="str">
        <f>'Dados Iniciais (Vitória)'!E41</f>
        <v>Operador de Caldeira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300</v>
      </c>
      <c r="E6" s="28" t="str">
        <f>D6</f>
        <v>8621-20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2443.84</f>
        <v>2443.84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2443.84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2871.84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239.32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319.09333333333331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558.4133333333333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622.23200000000008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77.779000000000011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62.223200000000006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46.667400000000001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31.111600000000003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18.666960000000003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6.2223200000000007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248.89280000000002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1113.79528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43.039242857142824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2.7493199999999995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558.53006285714287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558.4133333333333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1113.79528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558.53006285714287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2230.7386761904763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36.472700388888896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2.8130470533333338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1.1252188213333336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57.947361111111114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19.991197333333336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101.7120155947981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-0.32499864607266665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219.73654165672545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103.49873204502701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4.2406025419351447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20.510756110441445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6.6708815297373842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134.92097222714099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134.92097222714099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134.92097222714099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5498.3957734076757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329.90374640446055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5828.2995198121362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494.9243839360231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6323.2239037481595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5828.2995198121362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7289.0189092197807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329.90374640446055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494.9243839360231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965.79500547162093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674.23424910282972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291.56075636879126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1790.6231358121045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2871.84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2230.7386761904763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219.73654165672545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134.92097222714099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5498.3957734076757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1790.6231358121045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7289.0189092197797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3BF75-7FF8-4BBF-927E-AD314A84D999}">
  <dimension ref="A1:K281"/>
  <sheetViews>
    <sheetView zoomScaleNormal="100" workbookViewId="0"/>
  </sheetViews>
  <sheetFormatPr defaultRowHeight="12.75" x14ac:dyDescent="0.2"/>
  <cols>
    <col min="1" max="1" width="15.83203125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(Vitória)'!B42</f>
        <v>Operador de Máquinas de Alimentos</v>
      </c>
      <c r="E5" s="28" t="str">
        <f>'Dados Iniciais (Vitória)'!E42</f>
        <v>Operador de Máquinas de Alimentos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301</v>
      </c>
      <c r="E6" s="28" t="str">
        <f>D6</f>
        <v>8418-10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1691.7</f>
        <v>1691.7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1691.7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1691.7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140.97499999999999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187.96666666666667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328.94166666666666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366.53500000000003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45.816875000000003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36.653500000000001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27.490124999999999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18.326750000000001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10.99605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3.6653500000000001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146.614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656.09765000000004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88.167642857142837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1.9031624999999999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602.8123053571428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328.94166666666666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656.09765000000004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602.8123053571428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1587.8516220238096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21.484785798611114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1.6570671416666669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0.66282685666666685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35.000194444444446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11.776111666666669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59.914973251197807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-0.19144527883208332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130.30451388042127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66.496816543538898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2.7245412933411406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13.177939084818265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4.1427486395990929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86.5420455612974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86.5420455612974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86.5420455612974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3532.6598481321953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211.95959088793171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3744.6194390201272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317.98356667016839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4062.6030056902955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3744.6194390201272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4683.1158567035109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211.95959088793171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317.98356667016839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620.51285101321514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433.18821674507473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187.32463426814044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1150.4560085713151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1691.7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1587.8516220238096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130.30451388042127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86.5420455612974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3532.6598481321953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1150.4560085713151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4683.1158567035109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5C9C7-C5D4-4A60-9F05-759113F00EB2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(Vitória)'!B22</f>
        <v>Copeiro</v>
      </c>
      <c r="E5" s="28" t="str">
        <f>'Dados Iniciais (Vitória)'!E22</f>
        <v>Copeiro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284</v>
      </c>
      <c r="E6" s="28" t="str">
        <f>D6</f>
        <v>5134-25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1320.2103900000002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110.01753250000002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146.69004333333334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256.70757583333335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286.04558450000007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35.755698062500009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28.604558450000006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21.453418837500003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14.302279225000003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8.5813675350000018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2.8604558450000006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114.41823380000002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512.02159625500019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256.70757583333335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512.02159625500019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1393.4129282342265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16.766824755128475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1.2931827495158337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0.51727309980633351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27.776785361111113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9.1901312148333361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46.757918190461339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-0.1494047681211583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102.15271060273527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55.126627762367839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2.2586761518557363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10.924663470593169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3.3701735244017934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71.680140909218537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71.680140909218537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71.680140909218537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2928.6157530795135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175.71694518477079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3104.3326982642843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266.95059550676916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3371.2832937710536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3104.3326982642843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3931.5257070216367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175.71694518477079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266.95059550676916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560.24241325058324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363.66612789950136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196.57628535108185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1002.9099539421231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1320.2103900000002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1393.4129282342265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102.15271060273527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71.680140909218537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2928.6157530795135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1002.9099539421231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3931.5257070216367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90B20-09E9-47FB-969A-9085ACADE17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(Vitória)'!B43</f>
        <v>Técnico em Alimentos e Laticínios</v>
      </c>
      <c r="E5" s="28" t="str">
        <f>'Dados Iniciais (Vitória)'!E43</f>
        <v>Técnico em Alimentos e Laticínios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302</v>
      </c>
      <c r="E6" s="28" t="str">
        <f>D6</f>
        <v>3252-05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2029.91</f>
        <v>2029.91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2029.91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2029.91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169.15916666666666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225.54555555555555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394.70472222222224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439.81383333333338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54.976729166666672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43.981383333333333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32.986037500000002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21.990691666666667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13.194415000000001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4.3981383333333337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175.92553333333333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787.26676166666675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67.87504285714283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2.2836487500000002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582.9001916071428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394.70472222222224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787.26676166666675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582.9001916071428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1764.8716754960319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25.78009194328704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1.988353231388889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0.79534129255555563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41.576500000000003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14.13042905555556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71.893363688797635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-0.22971962283740283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155.9343595887473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76.934674329629289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3.15220649643557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15.246450950962029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4.8625946324635425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100.19592640949043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100.19592640949043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100.19592640949043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4087.1736281609365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245.23041768965618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4332.4040458505924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367.89674176245029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4700.3007876130423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4332.4040458505924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5418.2141643954383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245.23041768965618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367.89674176245029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717.91337678239552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501.18481020657805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216.72856657581752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1331.040536234502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2029.91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1764.8716754960319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155.9343595887473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100.19592640949043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4087.1736281609365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1331.040536234502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5418.2141643954383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290B8-0B34-4C16-BC10-CD9C2233BF03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(Vitória)'!B44</f>
        <v>Técnico Florestal / Agropecuária</v>
      </c>
      <c r="E5" s="28" t="str">
        <f>'Dados Iniciais (Vitória)'!E44</f>
        <v>Técnico Florestal / Agropecuária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310</v>
      </c>
      <c r="E6" s="28" t="str">
        <f>D6</f>
        <v>3951-10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3536.34</f>
        <v>3536.34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3536.34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3536.34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294.69499999999999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392.92666666666668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687.62166666666667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766.20700000000011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95.775875000000013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76.620700000000014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57.465525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38.310350000000007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22.986210000000003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7.6620700000000008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306.48280000000005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1371.5105300000002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3.9783824999999999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516.71988250000004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687.62166666666667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1371.5105300000002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516.71988250000004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2575.852079166667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44.911927298611118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3.4639432616666674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1.3855773046666671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70.868194444444441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24.616855666666673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125.24662558795349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-0.40019837875808334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270.09292518525098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123.86005894759835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5.0748571546646266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24.545841390538623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8.0688794822042134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161.5496369750058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161.5496369750058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161.5496369750058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6580.0963079935909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394.80577847961547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6974.9020864732065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592.29096006944815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7567.1930465426549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6974.9020864732065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8722.9891026428304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394.80577847961547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592.29096006944815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1155.7960561001751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806.87649199446184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348.91956410571322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2142.8927946492386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3536.34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2575.852079166667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270.09292518525098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161.5496369750058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6580.0963079935909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2142.8927946492386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8722.9891026428304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0BF07-10A6-44B9-8E08-67BCF53AFBD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(Vitória)'!B45</f>
        <v xml:space="preserve">Taxidermista </v>
      </c>
      <c r="E5" s="28" t="str">
        <f>'Dados Iniciais (Vitória)'!E45</f>
        <v xml:space="preserve">Taxidermista 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303</v>
      </c>
      <c r="E6" s="28" t="str">
        <f>D6</f>
        <v>3281-10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1939.68</f>
        <v>1939.68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1939.68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2367.6800000000003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197.30666666666667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263.07555555555558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460.38222222222225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512.99733333333347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64.124666666666684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51.299733333333343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38.474800000000009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25.649866666666671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15.389920000000004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5.1299733333333339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205.19893333333337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918.26522666666676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73.288842857142839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2.18214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588.21248285714285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460.38222222222225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918.26522666666676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588.21248285714285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1966.8599317460316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30.06981003703704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2.3192083288888892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0.92768333155555571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48.144250000000007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16.481683555555559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83.856170637462952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-0.26794417318977781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181.53086171731022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87.844568797501395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3.5992122258639783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17.408508207120764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5.5797244580927288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114.43201368857886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114.43201368857886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114.43201368857886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4666.7644738185882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280.00586842911525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4946.7703422477034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420.06716638146457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5366.837508629168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4946.7703422477034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6186.5562059125859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280.00586842911525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420.06716638146457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819.71869728341767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572.25644904691421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247.46224823650346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1519.7917320939976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2367.6800000000003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1966.8599317460316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181.53086171731022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114.43201368857886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4666.7644738185882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1519.7917320939976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6186.5562059125859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26DDF-9383-46DC-93ED-D170F8FCD4A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(Vitória)'!B46</f>
        <v>Técnico em Anatomia e Necrópsia</v>
      </c>
      <c r="E5" s="28" t="str">
        <f>'Dados Iniciais (Vitória)'!E46</f>
        <v>Técnico em Anatomia e Necrópsia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304</v>
      </c>
      <c r="E6" s="28" t="str">
        <f>D6</f>
        <v>3281-05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2192.73</f>
        <v>2192.73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2192.73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2620.73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218.39416666666665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291.1922222222222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509.58638888888885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567.82483333333334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70.978104166666668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56.782483333333332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42.586862499999995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28.391241666666666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17.034745000000001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5.6782483333333333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227.12993333333333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1016.4064516666667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58.105842857142846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2.4668212500000002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573.3141641071428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509.58638888888885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1016.4064516666667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573.3141641071428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2099.3070046626985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33.283574325231484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2.5670778330555555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1.0268311332222222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53.064666666666668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18.243192722222226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92.818447625827048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-0.29658118200248607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200.70720912422271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96.638898657020505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3.9595379691848578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19.151315595571628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6.3064596872147849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126.05621190899178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126.05621190899178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126.05621190899178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5133.9654256959129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308.03792554175476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5442.0033512376676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462.12109498378896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5904.1244462214563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5442.0033512376676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6805.9071426183937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308.03792554175476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462.12109498378896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901.78269639693713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629.54641069220145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272.23628570473574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1671.9417169224807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2620.73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2099.3070046626985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200.70720912422271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126.05621190899178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5133.9654256959129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1671.9417169224807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6805.9071426183937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54F83-FCD2-4B78-A202-F4C31080FA5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(Vitória)'!B47</f>
        <v xml:space="preserve">Técnico em Herbário </v>
      </c>
      <c r="E5" s="28" t="str">
        <f>'Dados Iniciais (Vitória)'!E47</f>
        <v xml:space="preserve">Técnico em Herbário 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305</v>
      </c>
      <c r="E6" s="28" t="str">
        <f>D6</f>
        <v>3211-05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2373.54</f>
        <v>2373.54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2373.54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2373.54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197.79499999999999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263.72666666666663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461.52166666666665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514.26700000000005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64.283375000000007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51.426700000000004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38.570025000000001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25.713350000000002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15.42801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5.1426699999999999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205.70680000000002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920.53792999999996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47.257242857142842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2.6702324999999996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562.66897535714281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461.52166666666665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920.53792999999996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562.66897535714281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1944.7285720238092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30.144232715277781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2.3249483616666669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0.92997934466666676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48.258194444444442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16.522475666666669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84.063714376454499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-0.26860733411308335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181.97493757506362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87.539804488507585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3.5867252680252286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17.348111849702395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5.5939765505854506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114.06861815682066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114.06861815682066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114.06861815682066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4650.5737944223602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279.03442766534158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4929.6082220877015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418.60980275106925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5348.2180248387704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4929.6082220877015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6165.0928240216381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279.03442766534158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418.60980275106925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816.87479918286704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570.27108622200149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246.60371296086552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1514.5190295992779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2373.54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1944.7285720238092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181.97493757506362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114.06861815682066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4650.5737944223602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1514.5190295992779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6165.0928240216381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1C492-49A7-4A30-8EF4-9D3A51D9B45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(Vitória)'!B48</f>
        <v>Jornalista</v>
      </c>
      <c r="E5" s="28" t="str">
        <f>'Dados Iniciais (Vitória)'!E48</f>
        <v>Jornalista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306</v>
      </c>
      <c r="E6" s="28" t="str">
        <f>D6</f>
        <v>2611-25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3363.61</f>
        <v>3363.61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3363.61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3363.61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280.30083333333334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373.73444444444442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654.03527777777776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728.78216666666674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91.097770833333342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72.878216666666674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54.658662499999998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36.439108333333337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21.863465000000001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7.2878216666666669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291.5128666666667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1304.5200783333335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3.7840612500000006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516.52556125000012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654.03527777777776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1304.5200783333335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516.52556125000012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2475.0809173611115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42.718236306712967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3.2947494286111114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1.3178997714444447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67.509555555555565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23.414462944444448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119.1290436705453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-0.38065097495559724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257.00329670235823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118.32951372996574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4.8482568510205493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23.44983120881697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7.7012410376062519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154.32884282740952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154.32884282740952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154.32884282740952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0.73960000000000004</v>
      </c>
      <c r="E223" s="45">
        <f>D260</f>
        <v>6286.2847235575455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377.17708341345269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0.79959999999999998</v>
      </c>
      <c r="E225" s="53">
        <f>SUM(E223:E224)</f>
        <v>6663.4618069709977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565.84424298815759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0.86749999999999994</v>
      </c>
      <c r="E227" s="53">
        <f>E225+E226</f>
        <v>7229.3060499591556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6663.4618069709977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8333.4940057166059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377.17708341345269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565.84424298815759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0.13250000000000001</v>
      </c>
      <c r="E244" s="45">
        <f>E245+E246+E247</f>
        <v>1104.1879557574503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770.84819552878605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4%</f>
        <v>0.04</v>
      </c>
      <c r="E247" s="45">
        <f>C238*D247</f>
        <v>333.33976022866426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0.32566283141570795</v>
      </c>
      <c r="E248" s="53">
        <f>E242+E243+E244</f>
        <v>2047.2092821590604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3363.61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2475.0809173611115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257.00329670235823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154.32884282740952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6286.2847235575455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2047.2092821590604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8333.4940057166059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4E832-0F23-4921-A129-4F0E11AF600E}">
  <dimension ref="A1:L82"/>
  <sheetViews>
    <sheetView zoomScaleNormal="100" workbookViewId="0"/>
  </sheetViews>
  <sheetFormatPr defaultRowHeight="12.75" x14ac:dyDescent="0.2"/>
  <cols>
    <col min="1" max="1" width="10.1640625" customWidth="1"/>
    <col min="2" max="2" width="18" bestFit="1" customWidth="1"/>
    <col min="3" max="3" width="14.83203125" customWidth="1"/>
    <col min="4" max="4" width="15.1640625" customWidth="1"/>
    <col min="5" max="5" width="17" bestFit="1" customWidth="1"/>
    <col min="6" max="6" width="13.1640625" customWidth="1"/>
    <col min="7" max="7" width="20.83203125" customWidth="1"/>
    <col min="9" max="9" width="22" bestFit="1" customWidth="1"/>
    <col min="10" max="10" width="39" bestFit="1" customWidth="1"/>
    <col min="11" max="11" width="12.33203125" bestFit="1" customWidth="1"/>
  </cols>
  <sheetData>
    <row r="1" spans="1:11" ht="15.75" x14ac:dyDescent="0.2">
      <c r="A1" s="83" t="s">
        <v>198</v>
      </c>
      <c r="B1" s="83"/>
      <c r="C1" s="83"/>
      <c r="D1" s="83"/>
      <c r="E1" s="83"/>
      <c r="F1" s="83"/>
      <c r="G1" s="84"/>
    </row>
    <row r="2" spans="1:11" ht="68.25" customHeight="1" x14ac:dyDescent="0.2">
      <c r="A2" s="152" t="s">
        <v>199</v>
      </c>
      <c r="B2" s="152"/>
      <c r="C2" s="85" t="s">
        <v>200</v>
      </c>
      <c r="D2" s="85" t="s">
        <v>201</v>
      </c>
      <c r="E2" s="85" t="s">
        <v>202</v>
      </c>
      <c r="F2" s="85" t="s">
        <v>203</v>
      </c>
      <c r="G2" s="85" t="s">
        <v>204</v>
      </c>
    </row>
    <row r="3" spans="1:11" ht="12.75" customHeight="1" x14ac:dyDescent="0.2">
      <c r="A3" s="115">
        <v>1</v>
      </c>
      <c r="B3" s="8" t="str">
        <f>'Dados Iniciais (Vitória)'!B18</f>
        <v>Recepcionista</v>
      </c>
      <c r="C3" s="45">
        <f>'Recepcionista (CEUNES)'!D262</f>
        <v>4893.7696365529619</v>
      </c>
      <c r="D3" s="16">
        <f>1</f>
        <v>1</v>
      </c>
      <c r="E3" s="45">
        <f>C3*D3</f>
        <v>4893.7696365529619</v>
      </c>
      <c r="F3" s="16">
        <f>'Dados Iniciais (CEUNES)'!D18</f>
        <v>0</v>
      </c>
      <c r="G3" s="36">
        <f>E3*F3</f>
        <v>0</v>
      </c>
    </row>
    <row r="4" spans="1:11" ht="25.5" x14ac:dyDescent="0.2">
      <c r="A4" s="115">
        <v>2</v>
      </c>
      <c r="B4" s="8" t="str">
        <f>'Dados Iniciais (Vitória)'!B19</f>
        <v>Auxiliar de Escritório</v>
      </c>
      <c r="C4" s="45">
        <f>'Aux. de Escrit. (CEUNES)'!D262</f>
        <v>4893.7696365529619</v>
      </c>
      <c r="D4" s="16">
        <f>1</f>
        <v>1</v>
      </c>
      <c r="E4" s="45">
        <f t="shared" ref="E4:E33" si="0">C4*D4</f>
        <v>4893.7696365529619</v>
      </c>
      <c r="F4" s="16">
        <f>'Dados Iniciais (CEUNES)'!D19</f>
        <v>0</v>
      </c>
      <c r="G4" s="36">
        <f t="shared" ref="G4:G33" si="1">E4*F4</f>
        <v>0</v>
      </c>
    </row>
    <row r="5" spans="1:11" ht="25.5" x14ac:dyDescent="0.2">
      <c r="A5" s="115">
        <v>3</v>
      </c>
      <c r="B5" s="8" t="str">
        <f>'Dados Iniciais (Vitória)'!B20</f>
        <v>Lavador de Veículos</v>
      </c>
      <c r="C5" s="45">
        <f>'Lavador de Veículos (CEUNES)'!D262</f>
        <v>4357.9127504859061</v>
      </c>
      <c r="D5" s="16">
        <f>1</f>
        <v>1</v>
      </c>
      <c r="E5" s="45">
        <f t="shared" si="0"/>
        <v>4357.9127504859061</v>
      </c>
      <c r="F5" s="16">
        <f>'Dados Iniciais (CEUNES)'!D20</f>
        <v>0</v>
      </c>
      <c r="G5" s="36">
        <f t="shared" si="1"/>
        <v>0</v>
      </c>
    </row>
    <row r="6" spans="1:11" ht="12.75" customHeight="1" x14ac:dyDescent="0.2">
      <c r="A6" s="115">
        <v>4</v>
      </c>
      <c r="B6" s="8" t="str">
        <f>'Dados Iniciais (Vitória)'!B21</f>
        <v>Almoxarife</v>
      </c>
      <c r="C6" s="45">
        <f>'Almoxarife (CEUNES)'!D262</f>
        <v>4634.5246348864503</v>
      </c>
      <c r="D6" s="16">
        <f>1</f>
        <v>1</v>
      </c>
      <c r="E6" s="45">
        <f t="shared" si="0"/>
        <v>4634.5246348864503</v>
      </c>
      <c r="F6" s="16">
        <f>'Dados Iniciais (CEUNES)'!D21</f>
        <v>0</v>
      </c>
      <c r="G6" s="36">
        <f t="shared" si="1"/>
        <v>0</v>
      </c>
    </row>
    <row r="7" spans="1:11" ht="12.75" customHeight="1" x14ac:dyDescent="0.2">
      <c r="A7" s="115">
        <v>5</v>
      </c>
      <c r="B7" s="8" t="str">
        <f>'Dados Iniciais (Vitória)'!B22</f>
        <v>Copeiro</v>
      </c>
      <c r="C7" s="45">
        <f>'Copeiro (CEUNES)'!D262</f>
        <v>3882.3570513560335</v>
      </c>
      <c r="D7" s="16">
        <f>1</f>
        <v>1</v>
      </c>
      <c r="E7" s="45">
        <f t="shared" si="0"/>
        <v>3882.3570513560335</v>
      </c>
      <c r="F7" s="16">
        <f>'Dados Iniciais (CEUNES)'!D22</f>
        <v>0</v>
      </c>
      <c r="G7" s="36">
        <f t="shared" si="1"/>
        <v>0</v>
      </c>
    </row>
    <row r="8" spans="1:11" ht="12.75" customHeight="1" x14ac:dyDescent="0.2">
      <c r="A8" s="115">
        <v>6</v>
      </c>
      <c r="B8" s="8" t="str">
        <f>'Dados Iniciais (Vitória)'!B23</f>
        <v>Contínuo</v>
      </c>
      <c r="C8" s="45">
        <f>'Contínuo (CEUNES)'!D262</f>
        <v>3875.6844276028501</v>
      </c>
      <c r="D8" s="16">
        <f>1</f>
        <v>1</v>
      </c>
      <c r="E8" s="45">
        <f t="shared" si="0"/>
        <v>3875.6844276028501</v>
      </c>
      <c r="F8" s="16">
        <f>'Dados Iniciais (CEUNES)'!D23</f>
        <v>1</v>
      </c>
      <c r="G8" s="36">
        <f t="shared" si="1"/>
        <v>3875.6844276028501</v>
      </c>
    </row>
    <row r="9" spans="1:11" ht="38.25" x14ac:dyDescent="0.2">
      <c r="A9" s="115">
        <v>7</v>
      </c>
      <c r="B9" s="8" t="str">
        <f>'Dados Iniciais (Vitória)'!B24</f>
        <v>Auxiliar de Manutenção de Edifícios</v>
      </c>
      <c r="C9" s="45">
        <f>'Auxiliar Man. Edif. (CEUNES)'!D262</f>
        <v>4365.6926176300822</v>
      </c>
      <c r="D9" s="16">
        <f>1</f>
        <v>1</v>
      </c>
      <c r="E9" s="45">
        <f t="shared" si="0"/>
        <v>4365.6926176300822</v>
      </c>
      <c r="F9" s="16">
        <f>'Dados Iniciais (CEUNES)'!D24</f>
        <v>1</v>
      </c>
      <c r="G9" s="36">
        <f t="shared" si="1"/>
        <v>4365.6926176300822</v>
      </c>
    </row>
    <row r="10" spans="1:11" ht="38.25" x14ac:dyDescent="0.2">
      <c r="A10" s="115">
        <v>8</v>
      </c>
      <c r="B10" s="8" t="str">
        <f>'Dados Iniciais (Vitória)'!B25</f>
        <v>Artífice de Manutenção de Edifícios</v>
      </c>
      <c r="C10" s="45">
        <f>'Artífice Man. Edif. (CEUNES)'!D262</f>
        <v>4634.5246348864503</v>
      </c>
      <c r="D10" s="16">
        <f>1</f>
        <v>1</v>
      </c>
      <c r="E10" s="45">
        <f t="shared" si="0"/>
        <v>4634.5246348864503</v>
      </c>
      <c r="F10" s="16">
        <f>'Dados Iniciais (CEUNES)'!D25</f>
        <v>0</v>
      </c>
      <c r="G10" s="36">
        <f t="shared" si="1"/>
        <v>0</v>
      </c>
    </row>
    <row r="11" spans="1:11" ht="12.75" customHeight="1" x14ac:dyDescent="0.2">
      <c r="A11" s="115">
        <v>9</v>
      </c>
      <c r="B11" s="8" t="str">
        <f>'Dados Iniciais (Vitória)'!B26</f>
        <v>Trabalhador Braçal</v>
      </c>
      <c r="C11" s="45">
        <f>'Trabalhador Braçal (CEUNES)'!D262</f>
        <v>4139.3369018158073</v>
      </c>
      <c r="D11" s="16">
        <f>1</f>
        <v>1</v>
      </c>
      <c r="E11" s="45">
        <f t="shared" si="0"/>
        <v>4139.3369018158073</v>
      </c>
      <c r="F11" s="16">
        <f>'Dados Iniciais (CEUNES)'!D26</f>
        <v>3</v>
      </c>
      <c r="G11" s="36">
        <f t="shared" si="1"/>
        <v>12418.010705447421</v>
      </c>
    </row>
    <row r="12" spans="1:11" ht="25.5" x14ac:dyDescent="0.2">
      <c r="A12" s="115">
        <v>10</v>
      </c>
      <c r="B12" s="8" t="str">
        <f>'Dados Iniciais (Vitória)'!B27</f>
        <v>Eletricista de Manutenção</v>
      </c>
      <c r="C12" s="45">
        <f>'Eletric. Manut. (CEUNES)'!D262</f>
        <v>7067.3351174916725</v>
      </c>
      <c r="D12" s="16">
        <f>1</f>
        <v>1</v>
      </c>
      <c r="E12" s="45">
        <f t="shared" si="0"/>
        <v>7067.3351174916725</v>
      </c>
      <c r="F12" s="16">
        <f>'Dados Iniciais (CEUNES)'!D27</f>
        <v>0</v>
      </c>
      <c r="G12" s="36">
        <f t="shared" si="1"/>
        <v>0</v>
      </c>
    </row>
    <row r="13" spans="1:11" ht="25.5" x14ac:dyDescent="0.2">
      <c r="A13" s="115">
        <v>11</v>
      </c>
      <c r="B13" s="8" t="str">
        <f>'Dados Iniciais (Vitória)'!B28</f>
        <v>Mecânico Ajustador</v>
      </c>
      <c r="C13" s="45">
        <f>'Mecânico Ajustador (CEUNES)'!D262</f>
        <v>5399.1525986272536</v>
      </c>
      <c r="D13" s="16">
        <f>1</f>
        <v>1</v>
      </c>
      <c r="E13" s="45">
        <f t="shared" si="0"/>
        <v>5399.1525986272536</v>
      </c>
      <c r="F13" s="16">
        <f>'Dados Iniciais (CEUNES)'!D28</f>
        <v>0</v>
      </c>
      <c r="G13" s="36">
        <f t="shared" si="1"/>
        <v>0</v>
      </c>
      <c r="I13" s="37"/>
      <c r="J13" s="37"/>
      <c r="K13" s="37"/>
    </row>
    <row r="14" spans="1:11" ht="25.5" x14ac:dyDescent="0.2">
      <c r="A14" s="115">
        <v>12</v>
      </c>
      <c r="B14" s="8" t="str">
        <f>'Dados Iniciais (Vitória)'!B29</f>
        <v>Auxiliar em Saúde Bucal</v>
      </c>
      <c r="C14" s="45">
        <f>'Aux. Saúde Bucal (CEUNES)'!D262</f>
        <v>4508.1787888906238</v>
      </c>
      <c r="D14" s="16">
        <f>1</f>
        <v>1</v>
      </c>
      <c r="E14" s="45">
        <f t="shared" si="0"/>
        <v>4508.1787888906238</v>
      </c>
      <c r="F14" s="16">
        <f>'Dados Iniciais (CEUNES)'!D29</f>
        <v>0</v>
      </c>
      <c r="G14" s="36">
        <f t="shared" si="1"/>
        <v>0</v>
      </c>
      <c r="I14" s="37"/>
      <c r="J14" s="37"/>
      <c r="K14" s="37"/>
    </row>
    <row r="15" spans="1:11" ht="12.75" customHeight="1" x14ac:dyDescent="0.2">
      <c r="A15" s="115">
        <v>13</v>
      </c>
      <c r="B15" s="8" t="str">
        <f>'Dados Iniciais (Vitória)'!B30</f>
        <v>Piscineiro</v>
      </c>
      <c r="C15" s="45">
        <f>'Piscineiro (CEUNES)'!D262</f>
        <v>5339.7595484413669</v>
      </c>
      <c r="D15" s="16">
        <f>1</f>
        <v>1</v>
      </c>
      <c r="E15" s="45">
        <f t="shared" si="0"/>
        <v>5339.7595484413669</v>
      </c>
      <c r="F15" s="16">
        <f>'Dados Iniciais (CEUNES)'!D30</f>
        <v>0</v>
      </c>
      <c r="G15" s="36">
        <f t="shared" si="1"/>
        <v>0</v>
      </c>
      <c r="I15" s="37"/>
      <c r="J15" s="37"/>
      <c r="K15" s="37"/>
    </row>
    <row r="16" spans="1:11" ht="12.75" customHeight="1" x14ac:dyDescent="0.2">
      <c r="A16" s="115">
        <v>14</v>
      </c>
      <c r="B16" s="8" t="str">
        <f>'Dados Iniciais (Vitória)'!B31</f>
        <v>Porteiro</v>
      </c>
      <c r="C16" s="45">
        <f>'Porteiro (CEUNES)'!D262</f>
        <v>4185.9128058649376</v>
      </c>
      <c r="D16" s="16">
        <f>1</f>
        <v>1</v>
      </c>
      <c r="E16" s="45">
        <f t="shared" si="0"/>
        <v>4185.9128058649376</v>
      </c>
      <c r="F16" s="16">
        <f>'Dados Iniciais (CEUNES)'!D31</f>
        <v>1</v>
      </c>
      <c r="G16" s="36">
        <f t="shared" si="1"/>
        <v>4185.9128058649376</v>
      </c>
      <c r="I16" s="37"/>
      <c r="J16" s="37"/>
      <c r="K16" s="37"/>
    </row>
    <row r="17" spans="1:11" ht="25.5" x14ac:dyDescent="0.2">
      <c r="A17" s="115">
        <v>15</v>
      </c>
      <c r="B17" s="8" t="str">
        <f>'Dados Iniciais (Vitória)'!B32</f>
        <v>Porteiro (adic. Noturno)</v>
      </c>
      <c r="C17" s="45">
        <f>'Porteiro Adic. Not. (CEUNES)'!D262</f>
        <v>5019.909502671072</v>
      </c>
      <c r="D17" s="16">
        <f>1</f>
        <v>1</v>
      </c>
      <c r="E17" s="45">
        <f t="shared" si="0"/>
        <v>5019.909502671072</v>
      </c>
      <c r="F17" s="16">
        <f>'Dados Iniciais (CEUNES)'!D32</f>
        <v>0</v>
      </c>
      <c r="G17" s="36">
        <f t="shared" si="1"/>
        <v>0</v>
      </c>
      <c r="I17" s="37"/>
      <c r="J17" s="37"/>
      <c r="K17" s="37"/>
    </row>
    <row r="18" spans="1:11" ht="12.75" customHeight="1" x14ac:dyDescent="0.2">
      <c r="A18" s="115">
        <v>16</v>
      </c>
      <c r="B18" s="8" t="str">
        <f>'Dados Iniciais (Vitória)'!B33</f>
        <v>Supervisor</v>
      </c>
      <c r="C18" s="45">
        <f>'Supervisor (CEUNES)'!D262</f>
        <v>5360.2989461671687</v>
      </c>
      <c r="D18" s="16">
        <f>1</f>
        <v>1</v>
      </c>
      <c r="E18" s="45">
        <f t="shared" si="0"/>
        <v>5360.2989461671687</v>
      </c>
      <c r="F18" s="16">
        <f>'Dados Iniciais (CEUNES)'!D33</f>
        <v>0</v>
      </c>
      <c r="G18" s="36">
        <f t="shared" si="1"/>
        <v>0</v>
      </c>
      <c r="I18" s="37"/>
      <c r="J18" s="37"/>
      <c r="K18" s="37"/>
    </row>
    <row r="19" spans="1:11" ht="12.75" customHeight="1" x14ac:dyDescent="0.2">
      <c r="A19" s="115">
        <v>17</v>
      </c>
      <c r="B19" s="8" t="str">
        <f>'Dados Iniciais (Vitória)'!B34</f>
        <v>Auxiliar de cozinha</v>
      </c>
      <c r="C19" s="45">
        <f>'Aux. Cozinha (CEUNES)'!D262</f>
        <v>4364.5853742390891</v>
      </c>
      <c r="D19" s="16">
        <f>1</f>
        <v>1</v>
      </c>
      <c r="E19" s="45">
        <f t="shared" si="0"/>
        <v>4364.5853742390891</v>
      </c>
      <c r="F19" s="16">
        <f>'Dados Iniciais (CEUNES)'!D34</f>
        <v>0</v>
      </c>
      <c r="G19" s="36">
        <f t="shared" si="1"/>
        <v>0</v>
      </c>
      <c r="I19" s="37"/>
      <c r="J19" s="37"/>
      <c r="K19" s="37"/>
    </row>
    <row r="20" spans="1:11" ht="12.75" customHeight="1" x14ac:dyDescent="0.2">
      <c r="A20" s="115">
        <v>18</v>
      </c>
      <c r="B20" s="8" t="str">
        <f>'Dados Iniciais (Vitória)'!B35</f>
        <v>Cozinheiro</v>
      </c>
      <c r="C20" s="45">
        <f>'Cozinheiro (CEUNES)'!D262</f>
        <v>4670.5911222997802</v>
      </c>
      <c r="D20" s="16">
        <f>1</f>
        <v>1</v>
      </c>
      <c r="E20" s="45">
        <f t="shared" si="0"/>
        <v>4670.5911222997802</v>
      </c>
      <c r="F20" s="16">
        <f>'Dados Iniciais (CEUNES)'!D35</f>
        <v>0</v>
      </c>
      <c r="G20" s="36">
        <f t="shared" si="1"/>
        <v>0</v>
      </c>
      <c r="I20" s="37"/>
      <c r="J20" s="37"/>
      <c r="K20" s="37"/>
    </row>
    <row r="21" spans="1:11" ht="12.75" customHeight="1" x14ac:dyDescent="0.2">
      <c r="A21" s="115">
        <v>19</v>
      </c>
      <c r="B21" s="8" t="str">
        <f>'Dados Iniciais (Vitória)'!B36</f>
        <v>Jardineiro</v>
      </c>
      <c r="C21" s="45">
        <f>'Jardineiro (CEUNES)'!D262</f>
        <v>4116.1044399193743</v>
      </c>
      <c r="D21" s="16">
        <f>1</f>
        <v>1</v>
      </c>
      <c r="E21" s="45">
        <f t="shared" si="0"/>
        <v>4116.1044399193743</v>
      </c>
      <c r="F21" s="16">
        <f>'Dados Iniciais (CEUNES)'!D36</f>
        <v>2</v>
      </c>
      <c r="G21" s="36">
        <f t="shared" si="1"/>
        <v>8232.2088798387485</v>
      </c>
      <c r="I21" s="37"/>
      <c r="J21" s="37"/>
      <c r="K21" s="37"/>
    </row>
    <row r="22" spans="1:11" ht="25.5" x14ac:dyDescent="0.2">
      <c r="A22" s="115">
        <v>20</v>
      </c>
      <c r="B22" s="8" t="str">
        <f>'Dados Iniciais (Vitória)'!B37</f>
        <v>Auxiliar de Enfermagem</v>
      </c>
      <c r="C22" s="45">
        <f>'Aux. Enfermagem (CEUNES)'!D262</f>
        <v>5916.5775114475055</v>
      </c>
      <c r="D22" s="16">
        <f>1</f>
        <v>1</v>
      </c>
      <c r="E22" s="45">
        <f t="shared" si="0"/>
        <v>5916.5775114475055</v>
      </c>
      <c r="F22" s="16">
        <f>'Dados Iniciais (CEUNES)'!D37</f>
        <v>0</v>
      </c>
      <c r="G22" s="36">
        <f t="shared" si="1"/>
        <v>0</v>
      </c>
      <c r="I22" s="37"/>
      <c r="J22" s="37"/>
      <c r="K22" s="37"/>
    </row>
    <row r="23" spans="1:11" ht="12.75" customHeight="1" x14ac:dyDescent="0.2">
      <c r="A23" s="115">
        <v>21</v>
      </c>
      <c r="B23" s="8" t="str">
        <f>'Dados Iniciais (Vitória)'!B38</f>
        <v>Eletromecânico</v>
      </c>
      <c r="C23" s="45">
        <f>'Eletromecânico (CEUNES)'!D262</f>
        <v>7071.1249760063765</v>
      </c>
      <c r="D23" s="16">
        <f>1</f>
        <v>1</v>
      </c>
      <c r="E23" s="45">
        <f t="shared" si="0"/>
        <v>7071.1249760063765</v>
      </c>
      <c r="F23" s="16">
        <f>'Dados Iniciais (CEUNES)'!D38</f>
        <v>0</v>
      </c>
      <c r="G23" s="36">
        <f t="shared" si="1"/>
        <v>0</v>
      </c>
      <c r="I23" s="37"/>
      <c r="J23" s="37"/>
      <c r="K23" s="37"/>
    </row>
    <row r="24" spans="1:11" ht="25.5" x14ac:dyDescent="0.2">
      <c r="A24" s="115">
        <v>22</v>
      </c>
      <c r="B24" s="8" t="str">
        <f>'Dados Iniciais (Vitória)'!B39</f>
        <v>Técnico em Áudio Visual</v>
      </c>
      <c r="C24" s="45">
        <f>'Técn. Áudio Visual (CEUNES)'!D262</f>
        <v>6857.2863075101468</v>
      </c>
      <c r="D24" s="16">
        <f>1</f>
        <v>1</v>
      </c>
      <c r="E24" s="45">
        <f t="shared" si="0"/>
        <v>6857.2863075101468</v>
      </c>
      <c r="F24" s="16">
        <f>'Dados Iniciais (CEUNES)'!D39</f>
        <v>0</v>
      </c>
      <c r="G24" s="36">
        <f t="shared" si="1"/>
        <v>0</v>
      </c>
      <c r="I24" s="37"/>
      <c r="J24" s="37"/>
      <c r="K24" s="37"/>
    </row>
    <row r="25" spans="1:11" ht="25.5" x14ac:dyDescent="0.2">
      <c r="A25" s="115">
        <v>23</v>
      </c>
      <c r="B25" s="8" t="str">
        <f>'Dados Iniciais (Vitória)'!B40</f>
        <v>Assistente de Laboratório</v>
      </c>
      <c r="C25" s="45">
        <f>'Assist. Laboratório (CEUNES)'!D262</f>
        <v>5349.3872038576765</v>
      </c>
      <c r="D25" s="16">
        <f>1</f>
        <v>1</v>
      </c>
      <c r="E25" s="45">
        <f t="shared" si="0"/>
        <v>5349.3872038576765</v>
      </c>
      <c r="F25" s="16">
        <f>'Dados Iniciais (CEUNES)'!D40</f>
        <v>0</v>
      </c>
      <c r="G25" s="36">
        <f t="shared" si="1"/>
        <v>0</v>
      </c>
      <c r="I25" s="37"/>
      <c r="J25" s="37"/>
      <c r="K25" s="37"/>
    </row>
    <row r="26" spans="1:11" ht="25.5" x14ac:dyDescent="0.2">
      <c r="A26" s="115">
        <v>24</v>
      </c>
      <c r="B26" s="8" t="str">
        <f>'Dados Iniciais (Vitória)'!B41</f>
        <v>Operador de Caldeira</v>
      </c>
      <c r="C26" s="45">
        <f>'Operador Caldeira (CEUNES)'!D262</f>
        <v>7289.0189092197797</v>
      </c>
      <c r="D26" s="16">
        <f>1</f>
        <v>1</v>
      </c>
      <c r="E26" s="45">
        <f t="shared" si="0"/>
        <v>7289.0189092197797</v>
      </c>
      <c r="F26" s="16">
        <f>'Dados Iniciais (CEUNES)'!D41</f>
        <v>0</v>
      </c>
      <c r="G26" s="36">
        <f t="shared" si="1"/>
        <v>0</v>
      </c>
      <c r="I26" s="37"/>
      <c r="J26" s="37"/>
      <c r="K26" s="37"/>
    </row>
    <row r="27" spans="1:11" ht="38.25" x14ac:dyDescent="0.2">
      <c r="A27" s="115">
        <v>25</v>
      </c>
      <c r="B27" s="8" t="str">
        <f>'Dados Iniciais (Vitória)'!B42</f>
        <v>Operador de Máquinas de Alimentos</v>
      </c>
      <c r="C27" s="45">
        <f>'Operador Máq. Alim. (CEUNES)'!D262</f>
        <v>4683.1158567035109</v>
      </c>
      <c r="D27" s="16">
        <f>1</f>
        <v>1</v>
      </c>
      <c r="E27" s="45">
        <f t="shared" si="0"/>
        <v>4683.1158567035109</v>
      </c>
      <c r="F27" s="16">
        <f>'Dados Iniciais (CEUNES)'!D42</f>
        <v>0</v>
      </c>
      <c r="G27" s="36">
        <f t="shared" si="1"/>
        <v>0</v>
      </c>
      <c r="I27" s="37"/>
      <c r="J27" s="37"/>
      <c r="K27" s="37"/>
    </row>
    <row r="28" spans="1:11" ht="38.25" x14ac:dyDescent="0.2">
      <c r="A28" s="115">
        <v>26</v>
      </c>
      <c r="B28" s="8" t="str">
        <f>'Dados Iniciais (Vitória)'!B43</f>
        <v>Técnico em Alimentos e Laticínios</v>
      </c>
      <c r="C28" s="45">
        <f>'Técn. Alim. Latic. (CEUNES)'!D262</f>
        <v>5418.2141643954383</v>
      </c>
      <c r="D28" s="16">
        <f>1</f>
        <v>1</v>
      </c>
      <c r="E28" s="45">
        <f t="shared" si="0"/>
        <v>5418.2141643954383</v>
      </c>
      <c r="F28" s="16">
        <f>'Dados Iniciais (CEUNES)'!D43</f>
        <v>0</v>
      </c>
      <c r="G28" s="36">
        <f t="shared" si="1"/>
        <v>0</v>
      </c>
      <c r="I28" s="37"/>
      <c r="J28" s="37"/>
      <c r="K28" s="37"/>
    </row>
    <row r="29" spans="1:11" ht="25.5" x14ac:dyDescent="0.2">
      <c r="A29" s="124">
        <v>27</v>
      </c>
      <c r="B29" s="125" t="str">
        <f>'Dados Iniciais (Vitória)'!B44</f>
        <v>Técnico Florestal / Agropecuária</v>
      </c>
      <c r="C29" s="126">
        <f>'Técn. Flor. Agrop. (CEUNES)'!D262</f>
        <v>8722.9891026428304</v>
      </c>
      <c r="D29" s="127">
        <f>1</f>
        <v>1</v>
      </c>
      <c r="E29" s="126">
        <f t="shared" si="0"/>
        <v>8722.9891026428304</v>
      </c>
      <c r="F29" s="127">
        <f>'Dados Iniciais (CEUNES)'!D44</f>
        <v>0</v>
      </c>
      <c r="G29" s="128">
        <f t="shared" si="1"/>
        <v>0</v>
      </c>
      <c r="I29" s="37"/>
      <c r="J29" s="37"/>
      <c r="K29" s="37"/>
    </row>
    <row r="30" spans="1:11" ht="12.75" customHeight="1" x14ac:dyDescent="0.2">
      <c r="A30" s="115">
        <v>28</v>
      </c>
      <c r="B30" s="8" t="str">
        <f>'Dados Iniciais (Vitória)'!B45</f>
        <v xml:space="preserve">Taxidermista </v>
      </c>
      <c r="C30" s="45">
        <f>'Taxidermista (CEUNES)'!D262</f>
        <v>6186.5562059125859</v>
      </c>
      <c r="D30" s="16">
        <f>1</f>
        <v>1</v>
      </c>
      <c r="E30" s="45">
        <f t="shared" si="0"/>
        <v>6186.5562059125859</v>
      </c>
      <c r="F30" s="16">
        <f>'Dados Iniciais (CEUNES)'!D45</f>
        <v>0</v>
      </c>
      <c r="G30" s="36">
        <f t="shared" si="1"/>
        <v>0</v>
      </c>
      <c r="I30" s="37"/>
      <c r="J30" s="37"/>
      <c r="K30" s="37"/>
    </row>
    <row r="31" spans="1:11" ht="38.25" x14ac:dyDescent="0.2">
      <c r="A31" s="115">
        <v>29</v>
      </c>
      <c r="B31" s="8" t="str">
        <f>'Dados Iniciais (Vitória)'!B46</f>
        <v>Técnico em Anatomia e Necrópsia</v>
      </c>
      <c r="C31" s="45">
        <f>'Técn. Anatom. Necrop. (CEUNES)'!D262</f>
        <v>6805.9071426183937</v>
      </c>
      <c r="D31" s="16">
        <f>1</f>
        <v>1</v>
      </c>
      <c r="E31" s="45">
        <f t="shared" si="0"/>
        <v>6805.9071426183937</v>
      </c>
      <c r="F31" s="16">
        <f>'Dados Iniciais (CEUNES)'!D46</f>
        <v>0</v>
      </c>
      <c r="G31" s="36">
        <f t="shared" si="1"/>
        <v>0</v>
      </c>
      <c r="I31" s="37"/>
      <c r="J31" s="37"/>
      <c r="K31" s="37"/>
    </row>
    <row r="32" spans="1:11" ht="25.5" x14ac:dyDescent="0.2">
      <c r="A32" s="115">
        <v>30</v>
      </c>
      <c r="B32" s="8" t="str">
        <f>'Dados Iniciais (Vitória)'!B47</f>
        <v xml:space="preserve">Técnico em Herbário </v>
      </c>
      <c r="C32" s="45">
        <f>'Técn. Herb. (CEUNES)'!D262</f>
        <v>6165.0928240216381</v>
      </c>
      <c r="D32" s="16">
        <f>1</f>
        <v>1</v>
      </c>
      <c r="E32" s="45">
        <f t="shared" si="0"/>
        <v>6165.0928240216381</v>
      </c>
      <c r="F32" s="16">
        <f>'Dados Iniciais (CEUNES)'!D47</f>
        <v>0</v>
      </c>
      <c r="G32" s="36">
        <f t="shared" si="1"/>
        <v>0</v>
      </c>
    </row>
    <row r="33" spans="1:11" x14ac:dyDescent="0.2">
      <c r="A33" s="115">
        <v>31</v>
      </c>
      <c r="B33" s="8" t="str">
        <f>'Dados Iniciais (Vitória)'!B48</f>
        <v>Jornalista</v>
      </c>
      <c r="C33" s="45">
        <f>'Jornalista (CEUNES)'!D262</f>
        <v>8333.4940057166059</v>
      </c>
      <c r="D33" s="16">
        <f>1</f>
        <v>1</v>
      </c>
      <c r="E33" s="45">
        <f t="shared" si="0"/>
        <v>8333.4940057166059</v>
      </c>
      <c r="F33" s="16">
        <f>'Dados Iniciais (CEUNES)'!D48</f>
        <v>0</v>
      </c>
      <c r="G33" s="36">
        <f t="shared" si="1"/>
        <v>0</v>
      </c>
    </row>
    <row r="34" spans="1:11" ht="15.75" x14ac:dyDescent="0.2">
      <c r="A34" s="139" t="s">
        <v>205</v>
      </c>
      <c r="B34" s="139"/>
      <c r="C34" s="139"/>
      <c r="D34" s="139"/>
      <c r="E34" s="139"/>
      <c r="F34" s="139"/>
      <c r="G34" s="41">
        <f>SUM(G3:G33)</f>
        <v>33077.50943638404</v>
      </c>
    </row>
    <row r="35" spans="1:11" x14ac:dyDescent="0.2">
      <c r="J35" s="37"/>
      <c r="K35" s="37"/>
    </row>
    <row r="36" spans="1:11" ht="68.25" customHeight="1" x14ac:dyDescent="0.2">
      <c r="A36" s="135" t="s">
        <v>206</v>
      </c>
      <c r="B36" s="135"/>
      <c r="C36" s="43" t="s">
        <v>207</v>
      </c>
      <c r="D36" s="43" t="s">
        <v>201</v>
      </c>
      <c r="E36" s="43" t="s">
        <v>202</v>
      </c>
      <c r="F36" s="43" t="s">
        <v>203</v>
      </c>
      <c r="G36" s="43" t="s">
        <v>204</v>
      </c>
    </row>
    <row r="37" spans="1:11" ht="12.75" customHeight="1" x14ac:dyDescent="0.2">
      <c r="A37" s="115">
        <v>1</v>
      </c>
      <c r="B37" s="8" t="str">
        <f>B3</f>
        <v>Recepcionista</v>
      </c>
      <c r="C37" s="45">
        <f>'Recepcionista (CEUNES)'!E262</f>
        <v>0</v>
      </c>
      <c r="D37" s="16">
        <f>1</f>
        <v>1</v>
      </c>
      <c r="E37" s="45">
        <f>C37*D37</f>
        <v>0</v>
      </c>
      <c r="F37" s="16">
        <f>'Dados Iniciais (CEUNES)'!G18</f>
        <v>0</v>
      </c>
      <c r="G37" s="36">
        <f>E37*F37</f>
        <v>0</v>
      </c>
      <c r="I37" s="155" t="s">
        <v>190</v>
      </c>
      <c r="J37" s="155"/>
      <c r="K37" s="155"/>
    </row>
    <row r="38" spans="1:11" ht="25.5" x14ac:dyDescent="0.2">
      <c r="A38" s="115">
        <v>2</v>
      </c>
      <c r="B38" s="8" t="str">
        <f t="shared" ref="B38:B67" si="2">B4</f>
        <v>Auxiliar de Escritório</v>
      </c>
      <c r="C38" s="45">
        <f>'Aux. de Escrit. (CEUNES)'!E262</f>
        <v>0</v>
      </c>
      <c r="D38" s="16">
        <f>1</f>
        <v>1</v>
      </c>
      <c r="E38" s="45">
        <f t="shared" ref="E38:E67" si="3">C38*D38</f>
        <v>0</v>
      </c>
      <c r="F38" s="16">
        <f>'Dados Iniciais (CEUNES)'!G19</f>
        <v>0</v>
      </c>
      <c r="G38" s="36">
        <f t="shared" ref="G38:G67" si="4">E38*F38</f>
        <v>0</v>
      </c>
      <c r="J38" s="37">
        <f>'Recepcionista (CEUNES)'!D248*'Recepcionista (CEUNES)'!D259</f>
        <v>11.809077038519263</v>
      </c>
      <c r="K38" s="37">
        <f>'Recepcionista (CEUNES)'!D259+J38</f>
        <v>48.070743705185926</v>
      </c>
    </row>
    <row r="39" spans="1:11" ht="25.5" x14ac:dyDescent="0.2">
      <c r="A39" s="115">
        <v>3</v>
      </c>
      <c r="B39" s="8" t="str">
        <f t="shared" si="2"/>
        <v>Lavador de Veículos</v>
      </c>
      <c r="C39" s="45">
        <f>'Lavador de Veículos (CEUNES)'!E262</f>
        <v>0</v>
      </c>
      <c r="D39" s="16">
        <f>1</f>
        <v>1</v>
      </c>
      <c r="E39" s="45">
        <f t="shared" si="3"/>
        <v>0</v>
      </c>
      <c r="F39" s="16">
        <f>'Dados Iniciais (CEUNES)'!G20</f>
        <v>0</v>
      </c>
      <c r="G39" s="36">
        <f t="shared" si="4"/>
        <v>0</v>
      </c>
      <c r="I39" s="37">
        <f>SUM('Recepcionista (CEUNES)'!D255:D258)</f>
        <v>3655.3026742651709</v>
      </c>
      <c r="J39" s="37">
        <f>'Recepcionista (CEUNES)'!D248*I39</f>
        <v>1190.3962185826049</v>
      </c>
      <c r="K39" s="37">
        <f>I39+J39</f>
        <v>4845.6988928477758</v>
      </c>
    </row>
    <row r="40" spans="1:11" ht="12.75" customHeight="1" x14ac:dyDescent="0.2">
      <c r="A40" s="115">
        <v>4</v>
      </c>
      <c r="B40" s="8" t="str">
        <f t="shared" si="2"/>
        <v>Almoxarife</v>
      </c>
      <c r="C40" s="45">
        <f>'Almoxarife (CEUNES)'!E262</f>
        <v>0</v>
      </c>
      <c r="D40" s="16">
        <f>1</f>
        <v>1</v>
      </c>
      <c r="E40" s="45">
        <f t="shared" si="3"/>
        <v>0</v>
      </c>
      <c r="F40" s="16">
        <f>'Dados Iniciais (CEUNES)'!G21</f>
        <v>0</v>
      </c>
      <c r="G40" s="36">
        <f t="shared" si="4"/>
        <v>0</v>
      </c>
      <c r="I40" s="37"/>
      <c r="J40" s="37">
        <f>J38+J39</f>
        <v>1202.2052956211242</v>
      </c>
      <c r="K40" s="37">
        <f>K38+K39</f>
        <v>4893.7696365529619</v>
      </c>
    </row>
    <row r="41" spans="1:11" ht="12.75" customHeight="1" x14ac:dyDescent="0.2">
      <c r="A41" s="115">
        <v>5</v>
      </c>
      <c r="B41" s="8" t="str">
        <f t="shared" si="2"/>
        <v>Copeiro</v>
      </c>
      <c r="C41" s="45">
        <f>'Copeiro (CEUNES)'!E262</f>
        <v>0</v>
      </c>
      <c r="D41" s="16">
        <f>1</f>
        <v>1</v>
      </c>
      <c r="E41" s="45">
        <f t="shared" si="3"/>
        <v>0</v>
      </c>
      <c r="F41" s="16">
        <f>'Dados Iniciais (CEUNES)'!G22</f>
        <v>0</v>
      </c>
      <c r="G41" s="36">
        <f t="shared" si="4"/>
        <v>0</v>
      </c>
      <c r="I41" s="37"/>
      <c r="J41" s="37"/>
      <c r="K41" s="37"/>
    </row>
    <row r="42" spans="1:11" ht="12.75" customHeight="1" x14ac:dyDescent="0.2">
      <c r="A42" s="115">
        <v>6</v>
      </c>
      <c r="B42" s="8" t="str">
        <f t="shared" si="2"/>
        <v>Contínuo</v>
      </c>
      <c r="C42" s="45">
        <f>'Contínuo (CEUNES)'!E262</f>
        <v>0</v>
      </c>
      <c r="D42" s="16">
        <f>1</f>
        <v>1</v>
      </c>
      <c r="E42" s="45">
        <f t="shared" si="3"/>
        <v>0</v>
      </c>
      <c r="F42" s="16">
        <f>'Dados Iniciais (CEUNES)'!G23</f>
        <v>1</v>
      </c>
      <c r="G42" s="36">
        <f t="shared" si="4"/>
        <v>0</v>
      </c>
      <c r="I42" s="37"/>
      <c r="J42" s="37">
        <f>'Recepcionista (CEUNES)'!F248*'Recepcionista (CEUNES)'!E259</f>
        <v>0</v>
      </c>
      <c r="K42" s="37">
        <f>'Recepcionista (CEUNES)'!E259+J42</f>
        <v>0</v>
      </c>
    </row>
    <row r="43" spans="1:11" ht="38.25" x14ac:dyDescent="0.2">
      <c r="A43" s="115">
        <v>7</v>
      </c>
      <c r="B43" s="8" t="str">
        <f t="shared" si="2"/>
        <v>Auxiliar de Manutenção de Edifícios</v>
      </c>
      <c r="C43" s="45">
        <f>'Auxiliar Man. Edif. (CEUNES)'!E262</f>
        <v>0</v>
      </c>
      <c r="D43" s="16">
        <f>1</f>
        <v>1</v>
      </c>
      <c r="E43" s="45">
        <f t="shared" si="3"/>
        <v>0</v>
      </c>
      <c r="F43" s="16">
        <f>'Dados Iniciais (CEUNES)'!G24</f>
        <v>1</v>
      </c>
      <c r="G43" s="36">
        <f t="shared" si="4"/>
        <v>0</v>
      </c>
      <c r="I43" s="37">
        <f>SUM('Recepcionista (CEUNES)'!E255:E258)</f>
        <v>0</v>
      </c>
      <c r="J43" s="37">
        <f>'Recepcionista (CEUNES)'!F248*I43</f>
        <v>0</v>
      </c>
      <c r="K43" s="37">
        <f>I43+J43</f>
        <v>0</v>
      </c>
    </row>
    <row r="44" spans="1:11" ht="38.25" x14ac:dyDescent="0.2">
      <c r="A44" s="115">
        <v>8</v>
      </c>
      <c r="B44" s="8" t="str">
        <f t="shared" si="2"/>
        <v>Artífice de Manutenção de Edifícios</v>
      </c>
      <c r="C44" s="45">
        <f>'Artífice Man. Edif. (CEUNES)'!E262</f>
        <v>0</v>
      </c>
      <c r="D44" s="16">
        <f>1</f>
        <v>1</v>
      </c>
      <c r="E44" s="45">
        <f t="shared" si="3"/>
        <v>0</v>
      </c>
      <c r="F44" s="16">
        <f>'Dados Iniciais (CEUNES)'!G25</f>
        <v>0</v>
      </c>
      <c r="G44" s="36">
        <f t="shared" si="4"/>
        <v>0</v>
      </c>
      <c r="I44" s="37"/>
      <c r="J44" s="37">
        <f>J42+J43</f>
        <v>0</v>
      </c>
      <c r="K44" s="37">
        <f>K42+K43</f>
        <v>0</v>
      </c>
    </row>
    <row r="45" spans="1:11" ht="12.75" customHeight="1" x14ac:dyDescent="0.2">
      <c r="A45" s="115">
        <v>9</v>
      </c>
      <c r="B45" s="8" t="str">
        <f t="shared" si="2"/>
        <v>Trabalhador Braçal</v>
      </c>
      <c r="C45" s="45">
        <f>'Trabalhador Braçal (CEUNES)'!E262</f>
        <v>0</v>
      </c>
      <c r="D45" s="16">
        <f>1</f>
        <v>1</v>
      </c>
      <c r="E45" s="45">
        <f t="shared" si="3"/>
        <v>0</v>
      </c>
      <c r="F45" s="16">
        <f>'Dados Iniciais (CEUNES)'!G26</f>
        <v>3</v>
      </c>
      <c r="G45" s="36">
        <f t="shared" si="4"/>
        <v>0</v>
      </c>
      <c r="I45" s="37"/>
      <c r="J45" s="37"/>
      <c r="K45" s="37"/>
    </row>
    <row r="46" spans="1:11" ht="25.5" x14ac:dyDescent="0.2">
      <c r="A46" s="115">
        <v>10</v>
      </c>
      <c r="B46" s="8" t="str">
        <f t="shared" si="2"/>
        <v>Eletricista de Manutenção</v>
      </c>
      <c r="C46" s="45">
        <f>'Eletric. Manut. (CEUNES)'!E262</f>
        <v>0</v>
      </c>
      <c r="D46" s="16">
        <f>1</f>
        <v>1</v>
      </c>
      <c r="E46" s="45">
        <f t="shared" si="3"/>
        <v>0</v>
      </c>
      <c r="F46" s="16">
        <f>'Dados Iniciais (CEUNES)'!G27</f>
        <v>0</v>
      </c>
      <c r="G46" s="36">
        <f t="shared" si="4"/>
        <v>0</v>
      </c>
      <c r="I46" s="37"/>
      <c r="J46" s="37"/>
      <c r="K46" s="37">
        <f>(K42-K38)*F3*0</f>
        <v>0</v>
      </c>
    </row>
    <row r="47" spans="1:11" ht="25.5" x14ac:dyDescent="0.2">
      <c r="A47" s="115">
        <v>11</v>
      </c>
      <c r="B47" s="8" t="str">
        <f t="shared" si="2"/>
        <v>Mecânico Ajustador</v>
      </c>
      <c r="C47" s="45">
        <f>'Mecânico Ajustador (CEUNES)'!E262</f>
        <v>0</v>
      </c>
      <c r="D47" s="16">
        <f>1</f>
        <v>1</v>
      </c>
      <c r="E47" s="45">
        <f t="shared" si="3"/>
        <v>0</v>
      </c>
      <c r="F47" s="16">
        <f>'Dados Iniciais (CEUNES)'!G28</f>
        <v>0</v>
      </c>
      <c r="G47" s="36">
        <f t="shared" si="4"/>
        <v>0</v>
      </c>
      <c r="I47" s="37"/>
      <c r="J47" s="37"/>
      <c r="K47" s="37">
        <f>(K43-K39)*F3*0</f>
        <v>0</v>
      </c>
    </row>
    <row r="48" spans="1:11" ht="25.5" x14ac:dyDescent="0.2">
      <c r="A48" s="115">
        <v>12</v>
      </c>
      <c r="B48" s="8" t="str">
        <f t="shared" si="2"/>
        <v>Auxiliar em Saúde Bucal</v>
      </c>
      <c r="C48" s="45">
        <f>'Aux. Saúde Bucal (CEUNES)'!E262</f>
        <v>0</v>
      </c>
      <c r="D48" s="16">
        <f>1</f>
        <v>1</v>
      </c>
      <c r="E48" s="45">
        <f t="shared" si="3"/>
        <v>0</v>
      </c>
      <c r="F48" s="16">
        <f>'Dados Iniciais (CEUNES)'!G29</f>
        <v>0</v>
      </c>
      <c r="G48" s="36">
        <f t="shared" si="4"/>
        <v>0</v>
      </c>
      <c r="I48" s="37"/>
      <c r="J48" s="37"/>
      <c r="K48" s="37">
        <f>(K44-K40)*F3*0</f>
        <v>0</v>
      </c>
    </row>
    <row r="49" spans="1:12" ht="12.75" customHeight="1" x14ac:dyDescent="0.2">
      <c r="A49" s="115">
        <v>13</v>
      </c>
      <c r="B49" s="8" t="str">
        <f t="shared" si="2"/>
        <v>Piscineiro</v>
      </c>
      <c r="C49" s="45">
        <f>'Piscineiro (CEUNES)'!E262</f>
        <v>0</v>
      </c>
      <c r="D49" s="16">
        <f>1</f>
        <v>1</v>
      </c>
      <c r="E49" s="45">
        <f t="shared" si="3"/>
        <v>0</v>
      </c>
      <c r="F49" s="16">
        <f>'Dados Iniciais (CEUNES)'!G30</f>
        <v>0</v>
      </c>
      <c r="G49" s="36">
        <f t="shared" si="4"/>
        <v>0</v>
      </c>
      <c r="I49" s="82"/>
      <c r="J49" s="37"/>
      <c r="K49" s="37"/>
    </row>
    <row r="50" spans="1:12" ht="12.75" customHeight="1" x14ac:dyDescent="0.2">
      <c r="A50" s="115">
        <v>14</v>
      </c>
      <c r="B50" s="8" t="str">
        <f t="shared" si="2"/>
        <v>Porteiro</v>
      </c>
      <c r="C50" s="45">
        <f>'Porteiro (CEUNES)'!E262</f>
        <v>0</v>
      </c>
      <c r="D50" s="16">
        <f>1</f>
        <v>1</v>
      </c>
      <c r="E50" s="45">
        <f t="shared" si="3"/>
        <v>0</v>
      </c>
      <c r="F50" s="16">
        <f>'Dados Iniciais (CEUNES)'!G31</f>
        <v>1</v>
      </c>
      <c r="G50" s="36">
        <f t="shared" si="4"/>
        <v>0</v>
      </c>
      <c r="I50" s="154" t="s">
        <v>245</v>
      </c>
      <c r="J50" s="154"/>
      <c r="K50" s="154"/>
      <c r="L50" s="154"/>
    </row>
    <row r="51" spans="1:12" ht="25.5" x14ac:dyDescent="0.2">
      <c r="A51" s="115">
        <v>15</v>
      </c>
      <c r="B51" s="8" t="str">
        <f t="shared" si="2"/>
        <v>Porteiro (adic. Noturno)</v>
      </c>
      <c r="C51" s="45">
        <f>'Porteiro Adic. Not. (CEUNES)'!E262</f>
        <v>0</v>
      </c>
      <c r="D51" s="16">
        <f>1</f>
        <v>1</v>
      </c>
      <c r="E51" s="45">
        <f t="shared" si="3"/>
        <v>0</v>
      </c>
      <c r="F51" s="16">
        <f>'Dados Iniciais (CEUNES)'!G32</f>
        <v>0</v>
      </c>
      <c r="G51" s="36">
        <f t="shared" si="4"/>
        <v>0</v>
      </c>
      <c r="I51" s="58" t="s">
        <v>210</v>
      </c>
    </row>
    <row r="52" spans="1:12" ht="12.75" customHeight="1" x14ac:dyDescent="0.2">
      <c r="A52" s="115">
        <v>16</v>
      </c>
      <c r="B52" s="8" t="str">
        <f t="shared" si="2"/>
        <v>Supervisor</v>
      </c>
      <c r="C52" s="45">
        <f>'Supervisor (CEUNES)'!E262</f>
        <v>0</v>
      </c>
      <c r="D52" s="16">
        <f>1</f>
        <v>1</v>
      </c>
      <c r="E52" s="45">
        <f t="shared" si="3"/>
        <v>0</v>
      </c>
      <c r="F52" s="16">
        <f>'Dados Iniciais (CEUNES)'!G33</f>
        <v>0</v>
      </c>
      <c r="G52" s="36">
        <f t="shared" si="4"/>
        <v>0</v>
      </c>
      <c r="I52" s="37">
        <f>K46*12</f>
        <v>0</v>
      </c>
      <c r="J52" s="29" t="s">
        <v>244</v>
      </c>
    </row>
    <row r="53" spans="1:12" ht="25.5" x14ac:dyDescent="0.2">
      <c r="A53" s="115">
        <v>17</v>
      </c>
      <c r="B53" s="8" t="str">
        <f t="shared" si="2"/>
        <v>Auxiliar de cozinha</v>
      </c>
      <c r="C53" s="45">
        <f>'Aux. Cozinha (CEUNES)'!E262</f>
        <v>0</v>
      </c>
      <c r="D53" s="16">
        <f>1</f>
        <v>1</v>
      </c>
      <c r="E53" s="45">
        <f t="shared" si="3"/>
        <v>0</v>
      </c>
      <c r="F53" s="16">
        <f>'Dados Iniciais (CEUNES)'!G34</f>
        <v>0</v>
      </c>
      <c r="G53" s="36">
        <f t="shared" si="4"/>
        <v>0</v>
      </c>
      <c r="I53" s="87" t="s">
        <v>212</v>
      </c>
    </row>
    <row r="54" spans="1:12" ht="12.75" customHeight="1" x14ac:dyDescent="0.2">
      <c r="A54" s="115">
        <v>18</v>
      </c>
      <c r="B54" s="8" t="str">
        <f t="shared" si="2"/>
        <v>Cozinheiro</v>
      </c>
      <c r="C54" s="45">
        <f>'Cozinheiro (CEUNES)'!E262</f>
        <v>0</v>
      </c>
      <c r="D54" s="16">
        <f>1</f>
        <v>1</v>
      </c>
      <c r="E54" s="45">
        <f t="shared" si="3"/>
        <v>0</v>
      </c>
      <c r="F54" s="16">
        <f>'Dados Iniciais (CEUNES)'!G35</f>
        <v>0</v>
      </c>
      <c r="G54" s="36">
        <f t="shared" si="4"/>
        <v>0</v>
      </c>
      <c r="I54" s="37">
        <f>K47*0</f>
        <v>0</v>
      </c>
      <c r="J54" s="29" t="s">
        <v>214</v>
      </c>
    </row>
    <row r="55" spans="1:12" ht="25.5" x14ac:dyDescent="0.2">
      <c r="A55" s="115">
        <v>19</v>
      </c>
      <c r="B55" s="8" t="str">
        <f t="shared" si="2"/>
        <v>Jardineiro</v>
      </c>
      <c r="C55" s="45">
        <f>'Jardineiro (CEUNES)'!E262</f>
        <v>0</v>
      </c>
      <c r="D55" s="16">
        <f>1</f>
        <v>1</v>
      </c>
      <c r="E55" s="45">
        <f t="shared" si="3"/>
        <v>0</v>
      </c>
      <c r="F55" s="16">
        <f>'Dados Iniciais (CEUNES)'!G36</f>
        <v>2</v>
      </c>
      <c r="G55" s="36">
        <f t="shared" si="4"/>
        <v>0</v>
      </c>
      <c r="I55" s="87" t="s">
        <v>216</v>
      </c>
    </row>
    <row r="56" spans="1:12" ht="25.5" x14ac:dyDescent="0.2">
      <c r="A56" s="115">
        <v>20</v>
      </c>
      <c r="B56" s="8" t="str">
        <f t="shared" si="2"/>
        <v>Auxiliar de Enfermagem</v>
      </c>
      <c r="C56" s="45">
        <f>'Aux. Enfermagem (CEUNES)'!E262</f>
        <v>0</v>
      </c>
      <c r="D56" s="16">
        <f>1</f>
        <v>1</v>
      </c>
      <c r="E56" s="45">
        <f t="shared" si="3"/>
        <v>0</v>
      </c>
      <c r="F56" s="16">
        <f>'Dados Iniciais (CEUNES)'!G37</f>
        <v>0</v>
      </c>
      <c r="G56" s="36">
        <f t="shared" si="4"/>
        <v>0</v>
      </c>
      <c r="I56" s="37">
        <f>(K47*12)+(K47/30.4375*0)</f>
        <v>0</v>
      </c>
      <c r="J56" s="29" t="s">
        <v>218</v>
      </c>
    </row>
    <row r="57" spans="1:12" x14ac:dyDescent="0.2">
      <c r="A57" s="115">
        <v>21</v>
      </c>
      <c r="B57" s="8" t="str">
        <f t="shared" si="2"/>
        <v>Eletromecânico</v>
      </c>
      <c r="C57" s="45">
        <f>'Eletromecânico (CEUNES)'!E262</f>
        <v>0</v>
      </c>
      <c r="D57" s="16">
        <f>1</f>
        <v>1</v>
      </c>
      <c r="E57" s="45">
        <f t="shared" si="3"/>
        <v>0</v>
      </c>
      <c r="F57" s="16">
        <f>'Dados Iniciais (CEUNES)'!G38</f>
        <v>0</v>
      </c>
      <c r="G57" s="36">
        <f t="shared" si="4"/>
        <v>0</v>
      </c>
      <c r="I57" s="89">
        <f>I52+I54+I56</f>
        <v>0</v>
      </c>
    </row>
    <row r="58" spans="1:12" ht="25.5" x14ac:dyDescent="0.2">
      <c r="A58" s="115">
        <v>22</v>
      </c>
      <c r="B58" s="8" t="str">
        <f t="shared" si="2"/>
        <v>Técnico em Áudio Visual</v>
      </c>
      <c r="C58" s="45">
        <f>'Técn. Áudio Visual (CEUNES)'!E262</f>
        <v>0</v>
      </c>
      <c r="D58" s="16">
        <f>1</f>
        <v>1</v>
      </c>
      <c r="E58" s="45">
        <f t="shared" si="3"/>
        <v>0</v>
      </c>
      <c r="F58" s="16">
        <f>'Dados Iniciais (CEUNES)'!G39</f>
        <v>0</v>
      </c>
      <c r="G58" s="36">
        <f t="shared" si="4"/>
        <v>0</v>
      </c>
      <c r="I58" s="82"/>
      <c r="J58" s="37"/>
      <c r="K58" s="37"/>
    </row>
    <row r="59" spans="1:12" ht="12.75" customHeight="1" x14ac:dyDescent="0.2">
      <c r="A59" s="115">
        <v>23</v>
      </c>
      <c r="B59" s="8" t="str">
        <f t="shared" si="2"/>
        <v>Assistente de Laboratório</v>
      </c>
      <c r="C59" s="45">
        <f>'Assist. Laboratório (CEUNES)'!E262</f>
        <v>0</v>
      </c>
      <c r="D59" s="16">
        <f>1</f>
        <v>1</v>
      </c>
      <c r="E59" s="45">
        <f t="shared" si="3"/>
        <v>0</v>
      </c>
      <c r="F59" s="16">
        <f>'Dados Iniciais (CEUNES)'!G40</f>
        <v>0</v>
      </c>
      <c r="G59" s="36">
        <f t="shared" si="4"/>
        <v>0</v>
      </c>
      <c r="I59" s="82"/>
      <c r="J59" s="37"/>
      <c r="K59" s="37"/>
    </row>
    <row r="60" spans="1:12" ht="25.5" x14ac:dyDescent="0.2">
      <c r="A60" s="115">
        <v>24</v>
      </c>
      <c r="B60" s="8" t="str">
        <f t="shared" si="2"/>
        <v>Operador de Caldeira</v>
      </c>
      <c r="C60" s="45">
        <f>'Operador Caldeira (CEUNES)'!E262</f>
        <v>0</v>
      </c>
      <c r="D60" s="16">
        <f>1</f>
        <v>1</v>
      </c>
      <c r="E60" s="45">
        <f t="shared" si="3"/>
        <v>0</v>
      </c>
      <c r="F60" s="16">
        <f>'Dados Iniciais (CEUNES)'!G41</f>
        <v>0</v>
      </c>
      <c r="G60" s="36">
        <f t="shared" si="4"/>
        <v>0</v>
      </c>
      <c r="I60" s="82"/>
      <c r="J60" s="37"/>
      <c r="K60" s="37"/>
    </row>
    <row r="61" spans="1:12" ht="38.25" x14ac:dyDescent="0.2">
      <c r="A61" s="115">
        <v>25</v>
      </c>
      <c r="B61" s="8" t="str">
        <f t="shared" si="2"/>
        <v>Operador de Máquinas de Alimentos</v>
      </c>
      <c r="C61" s="45">
        <f>'Operador Máq. Alim. (CEUNES)'!E262</f>
        <v>0</v>
      </c>
      <c r="D61" s="16">
        <f>1</f>
        <v>1</v>
      </c>
      <c r="E61" s="45">
        <f t="shared" si="3"/>
        <v>0</v>
      </c>
      <c r="F61" s="16">
        <f>'Dados Iniciais (CEUNES)'!G42</f>
        <v>0</v>
      </c>
      <c r="G61" s="36">
        <f t="shared" si="4"/>
        <v>0</v>
      </c>
      <c r="I61" s="82"/>
      <c r="J61" s="37"/>
      <c r="K61" s="37"/>
    </row>
    <row r="62" spans="1:12" ht="38.25" x14ac:dyDescent="0.2">
      <c r="A62" s="115">
        <v>26</v>
      </c>
      <c r="B62" s="8" t="str">
        <f t="shared" si="2"/>
        <v>Técnico em Alimentos e Laticínios</v>
      </c>
      <c r="C62" s="45">
        <f>'Técn. Alim. Latic. (CEUNES)'!E262</f>
        <v>0</v>
      </c>
      <c r="D62" s="16">
        <f>1</f>
        <v>1</v>
      </c>
      <c r="E62" s="45">
        <f t="shared" si="3"/>
        <v>0</v>
      </c>
      <c r="F62" s="16">
        <f>'Dados Iniciais (CEUNES)'!G43</f>
        <v>0</v>
      </c>
      <c r="G62" s="36">
        <f t="shared" si="4"/>
        <v>0</v>
      </c>
      <c r="I62" s="82"/>
      <c r="J62" s="37"/>
      <c r="K62" s="37"/>
    </row>
    <row r="63" spans="1:12" ht="25.5" x14ac:dyDescent="0.2">
      <c r="A63" s="115">
        <v>27</v>
      </c>
      <c r="B63" s="8" t="str">
        <f t="shared" si="2"/>
        <v>Técnico Florestal / Agropecuária</v>
      </c>
      <c r="C63" s="45">
        <f>'Técn. Flor. Agrop. (CEUNES)'!E262</f>
        <v>0</v>
      </c>
      <c r="D63" s="16">
        <f>1</f>
        <v>1</v>
      </c>
      <c r="E63" s="45">
        <f t="shared" si="3"/>
        <v>0</v>
      </c>
      <c r="F63" s="16">
        <f>'Dados Iniciais (CEUNES)'!G44</f>
        <v>0</v>
      </c>
      <c r="G63" s="36">
        <f t="shared" si="4"/>
        <v>0</v>
      </c>
      <c r="I63" s="82"/>
      <c r="J63" s="37"/>
      <c r="K63" s="37"/>
    </row>
    <row r="64" spans="1:12" ht="12.75" customHeight="1" x14ac:dyDescent="0.2">
      <c r="A64" s="115">
        <v>28</v>
      </c>
      <c r="B64" s="8" t="str">
        <f t="shared" si="2"/>
        <v xml:space="preserve">Taxidermista </v>
      </c>
      <c r="C64" s="45">
        <f>'Taxidermista (CEUNES)'!E262</f>
        <v>0</v>
      </c>
      <c r="D64" s="16">
        <f>1</f>
        <v>1</v>
      </c>
      <c r="E64" s="45">
        <f t="shared" si="3"/>
        <v>0</v>
      </c>
      <c r="F64" s="16">
        <f>'Dados Iniciais (CEUNES)'!G45</f>
        <v>0</v>
      </c>
      <c r="G64" s="36">
        <f t="shared" si="4"/>
        <v>0</v>
      </c>
      <c r="I64" s="82"/>
      <c r="J64" s="37"/>
      <c r="K64" s="37"/>
    </row>
    <row r="65" spans="1:11" ht="38.25" x14ac:dyDescent="0.2">
      <c r="A65" s="115">
        <v>29</v>
      </c>
      <c r="B65" s="8" t="str">
        <f t="shared" si="2"/>
        <v>Técnico em Anatomia e Necrópsia</v>
      </c>
      <c r="C65" s="45">
        <f>'Técn. Anatom. Necrop. (CEUNES)'!E262</f>
        <v>0</v>
      </c>
      <c r="D65" s="16">
        <f>1</f>
        <v>1</v>
      </c>
      <c r="E65" s="45">
        <f t="shared" si="3"/>
        <v>0</v>
      </c>
      <c r="F65" s="16">
        <f>'Dados Iniciais (CEUNES)'!G46</f>
        <v>0</v>
      </c>
      <c r="G65" s="36">
        <f t="shared" si="4"/>
        <v>0</v>
      </c>
      <c r="I65" s="82"/>
      <c r="J65" s="37"/>
      <c r="K65" s="37"/>
    </row>
    <row r="66" spans="1:11" ht="25.5" x14ac:dyDescent="0.2">
      <c r="A66" s="115">
        <v>30</v>
      </c>
      <c r="B66" s="8" t="str">
        <f t="shared" si="2"/>
        <v xml:space="preserve">Técnico em Herbário </v>
      </c>
      <c r="C66" s="45">
        <f>'Técn. Herb. (CEUNES)'!E262</f>
        <v>0</v>
      </c>
      <c r="D66" s="16">
        <f>1</f>
        <v>1</v>
      </c>
      <c r="E66" s="45">
        <f t="shared" si="3"/>
        <v>0</v>
      </c>
      <c r="F66" s="16">
        <f>'Dados Iniciais (CEUNES)'!G47</f>
        <v>0</v>
      </c>
      <c r="G66" s="36">
        <f t="shared" si="4"/>
        <v>0</v>
      </c>
    </row>
    <row r="67" spans="1:11" x14ac:dyDescent="0.2">
      <c r="A67" s="115">
        <v>31</v>
      </c>
      <c r="B67" s="8" t="str">
        <f t="shared" si="2"/>
        <v>Jornalista</v>
      </c>
      <c r="C67" s="45">
        <f>'Jornalista (CEUNES)'!E262</f>
        <v>0</v>
      </c>
      <c r="D67" s="16">
        <f>1</f>
        <v>1</v>
      </c>
      <c r="E67" s="45">
        <f t="shared" si="3"/>
        <v>0</v>
      </c>
      <c r="F67" s="16">
        <f>'Dados Iniciais (CEUNES)'!G48</f>
        <v>0</v>
      </c>
      <c r="G67" s="36">
        <f t="shared" si="4"/>
        <v>0</v>
      </c>
    </row>
    <row r="68" spans="1:11" ht="15.75" x14ac:dyDescent="0.2">
      <c r="A68" s="139" t="s">
        <v>205</v>
      </c>
      <c r="B68" s="139"/>
      <c r="C68" s="139"/>
      <c r="D68" s="139"/>
      <c r="E68" s="139"/>
      <c r="F68" s="139"/>
      <c r="G68" s="41">
        <f>SUM(G37:G67)</f>
        <v>0</v>
      </c>
    </row>
    <row r="70" spans="1:11" ht="15.75" x14ac:dyDescent="0.2">
      <c r="A70" s="12" t="s">
        <v>208</v>
      </c>
      <c r="B70" s="12"/>
      <c r="C70" s="12"/>
      <c r="D70" s="12"/>
      <c r="E70" s="12"/>
      <c r="F70" s="12"/>
      <c r="G70" s="13"/>
    </row>
    <row r="71" spans="1:11" ht="15.75" x14ac:dyDescent="0.2">
      <c r="A71" s="156" t="s">
        <v>209</v>
      </c>
      <c r="B71" s="156"/>
      <c r="C71" s="156"/>
      <c r="D71" s="156"/>
      <c r="E71" s="156"/>
      <c r="F71" s="156"/>
      <c r="G71" s="86"/>
    </row>
    <row r="72" spans="1:11" ht="56.25" customHeight="1" x14ac:dyDescent="0.2">
      <c r="A72" s="7" t="s">
        <v>139</v>
      </c>
      <c r="B72" s="157" t="s">
        <v>170</v>
      </c>
      <c r="C72" s="157"/>
      <c r="D72" s="157"/>
      <c r="E72" s="7" t="s">
        <v>35</v>
      </c>
      <c r="F72" s="7" t="s">
        <v>177</v>
      </c>
      <c r="G72" s="7" t="s">
        <v>211</v>
      </c>
    </row>
    <row r="73" spans="1:11" x14ac:dyDescent="0.2">
      <c r="A73" s="16" t="s">
        <v>6</v>
      </c>
      <c r="B73" s="136" t="s">
        <v>243</v>
      </c>
      <c r="C73" s="136"/>
      <c r="D73" s="136"/>
      <c r="E73" s="45">
        <f>SUM(G3:G33)/SUM(F3:F33)</f>
        <v>4134.688679548005</v>
      </c>
      <c r="F73" s="45">
        <f>SUM(G37:G67)/SUM(F37:F67)</f>
        <v>0</v>
      </c>
      <c r="G73" s="45">
        <f>(F73-E73)*0</f>
        <v>0</v>
      </c>
    </row>
    <row r="74" spans="1:11" ht="14.25" customHeight="1" x14ac:dyDescent="0.2">
      <c r="A74" s="16" t="s">
        <v>8</v>
      </c>
      <c r="B74" s="133" t="s">
        <v>213</v>
      </c>
      <c r="C74" s="133"/>
      <c r="D74" s="133"/>
      <c r="E74" s="45">
        <f>G34</f>
        <v>33077.50943638404</v>
      </c>
      <c r="F74" s="45">
        <f>G68</f>
        <v>0</v>
      </c>
      <c r="G74" s="45">
        <f>(F74-E74)*0</f>
        <v>0</v>
      </c>
    </row>
    <row r="75" spans="1:11" ht="43.5" customHeight="1" x14ac:dyDescent="0.2">
      <c r="A75" s="16" t="s">
        <v>11</v>
      </c>
      <c r="B75" s="133" t="s">
        <v>215</v>
      </c>
      <c r="C75" s="133"/>
      <c r="D75" s="133"/>
      <c r="E75" s="45">
        <f>E74*12</f>
        <v>396930.11323660845</v>
      </c>
      <c r="F75" s="45">
        <f>F74*12</f>
        <v>0</v>
      </c>
      <c r="G75" s="88">
        <f>(K46*12)+(K47*0)+((K47*12)+(K47/30.4375*0))</f>
        <v>0</v>
      </c>
    </row>
    <row r="76" spans="1:11" x14ac:dyDescent="0.2">
      <c r="A76" s="27" t="s">
        <v>217</v>
      </c>
    </row>
    <row r="80" spans="1:11" x14ac:dyDescent="0.2">
      <c r="E80" s="116"/>
    </row>
    <row r="82" spans="5:5" x14ac:dyDescent="0.2">
      <c r="E82" s="114"/>
    </row>
  </sheetData>
  <mergeCells count="11">
    <mergeCell ref="A68:F68"/>
    <mergeCell ref="A2:B2"/>
    <mergeCell ref="A34:F34"/>
    <mergeCell ref="A36:B36"/>
    <mergeCell ref="I37:K37"/>
    <mergeCell ref="I50:L50"/>
    <mergeCell ref="A71:F71"/>
    <mergeCell ref="B72:D72"/>
    <mergeCell ref="B73:D73"/>
    <mergeCell ref="B74:D74"/>
    <mergeCell ref="B75:D75"/>
  </mergeCells>
  <pageMargins left="0.511811024" right="0.511811024" top="0.78740157499999996" bottom="0.78740157499999996" header="0.31496062000000002" footer="0.31496062000000002"/>
  <pageSetup paperSize="9" scale="92" orientation="portrait" r:id="rId1"/>
  <rowBreaks count="2" manualBreakCount="2">
    <brk id="35" max="6" man="1"/>
    <brk id="68" max="6" man="1"/>
  </rowBreaks>
  <colBreaks count="1" manualBreakCount="1">
    <brk id="7" max="1048575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F8D4C-395F-4FB4-8711-60CE7927B594}">
  <dimension ref="A1:G53"/>
  <sheetViews>
    <sheetView workbookViewId="0">
      <selection sqref="A1:G1"/>
    </sheetView>
  </sheetViews>
  <sheetFormatPr defaultRowHeight="12.75" x14ac:dyDescent="0.2"/>
  <cols>
    <col min="1" max="1" width="14.1640625" customWidth="1"/>
    <col min="2" max="2" width="40.6640625" bestFit="1" customWidth="1"/>
    <col min="3" max="3" width="17.1640625" bestFit="1" customWidth="1"/>
    <col min="4" max="4" width="20.83203125" bestFit="1" customWidth="1"/>
    <col min="5" max="5" width="35" bestFit="1" customWidth="1"/>
    <col min="6" max="6" width="16.33203125" bestFit="1" customWidth="1"/>
    <col min="7" max="7" width="20.83203125" customWidth="1"/>
  </cols>
  <sheetData>
    <row r="1" spans="1:7" ht="15.75" x14ac:dyDescent="0.2">
      <c r="A1" s="132" t="s">
        <v>0</v>
      </c>
      <c r="B1" s="132"/>
      <c r="C1" s="132"/>
      <c r="D1" s="132"/>
      <c r="E1" s="132"/>
      <c r="F1" s="132"/>
      <c r="G1" s="132"/>
    </row>
    <row r="2" spans="1:7" ht="15.75" x14ac:dyDescent="0.2">
      <c r="A2" s="132" t="s">
        <v>1</v>
      </c>
      <c r="B2" s="132"/>
      <c r="C2" s="132"/>
      <c r="D2" s="132"/>
      <c r="E2" s="132"/>
      <c r="F2" s="132"/>
      <c r="G2" s="132"/>
    </row>
    <row r="3" spans="1:7" ht="14.25" x14ac:dyDescent="0.2">
      <c r="A3" s="10"/>
      <c r="B3" s="10"/>
      <c r="C3" s="10"/>
      <c r="D3" s="10"/>
      <c r="E3" s="10"/>
      <c r="F3" s="10"/>
      <c r="G3" s="10"/>
    </row>
    <row r="4" spans="1:7" x14ac:dyDescent="0.2">
      <c r="C4" s="2" t="s">
        <v>2</v>
      </c>
      <c r="D4" s="2" t="s">
        <v>219</v>
      </c>
      <c r="E4" s="1" t="s">
        <v>221</v>
      </c>
    </row>
    <row r="5" spans="1:7" x14ac:dyDescent="0.2">
      <c r="C5" s="2" t="s">
        <v>3</v>
      </c>
      <c r="D5" s="2" t="s">
        <v>220</v>
      </c>
      <c r="E5" s="1" t="s">
        <v>222</v>
      </c>
    </row>
    <row r="6" spans="1:7" x14ac:dyDescent="0.2">
      <c r="C6" s="2" t="s">
        <v>4</v>
      </c>
      <c r="D6" s="1" t="s">
        <v>224</v>
      </c>
      <c r="E6" s="11" t="s">
        <v>223</v>
      </c>
    </row>
    <row r="7" spans="1:7" x14ac:dyDescent="0.2">
      <c r="C7" s="91" t="s">
        <v>228</v>
      </c>
      <c r="D7" s="134" t="s">
        <v>225</v>
      </c>
      <c r="E7" s="134"/>
    </row>
    <row r="8" spans="1:7" x14ac:dyDescent="0.2">
      <c r="C8" s="92" t="s">
        <v>227</v>
      </c>
      <c r="D8" s="134" t="s">
        <v>226</v>
      </c>
      <c r="E8" s="134"/>
    </row>
    <row r="10" spans="1:7" ht="21" customHeight="1" x14ac:dyDescent="0.2">
      <c r="A10" s="131" t="s">
        <v>5</v>
      </c>
      <c r="B10" s="131"/>
      <c r="C10" s="131"/>
      <c r="D10" s="131"/>
      <c r="E10" s="131"/>
      <c r="F10" s="131"/>
      <c r="G10" s="131"/>
    </row>
    <row r="11" spans="1:7" x14ac:dyDescent="0.2">
      <c r="A11" s="14" t="s">
        <v>6</v>
      </c>
      <c r="B11" s="133" t="s">
        <v>7</v>
      </c>
      <c r="C11" s="133"/>
      <c r="D11" s="15" t="s">
        <v>229</v>
      </c>
      <c r="E11" s="15" t="s">
        <v>230</v>
      </c>
    </row>
    <row r="12" spans="1:7" x14ac:dyDescent="0.2">
      <c r="A12" s="14" t="s">
        <v>8</v>
      </c>
      <c r="B12" s="133" t="s">
        <v>9</v>
      </c>
      <c r="C12" s="133"/>
      <c r="D12" s="16" t="s">
        <v>251</v>
      </c>
      <c r="E12" s="16" t="str">
        <f>D12</f>
        <v>Alegre/ES</v>
      </c>
    </row>
    <row r="13" spans="1:7" x14ac:dyDescent="0.2">
      <c r="A13" s="14" t="s">
        <v>11</v>
      </c>
      <c r="B13" s="133" t="s">
        <v>12</v>
      </c>
      <c r="C13" s="133"/>
      <c r="D13" s="16">
        <v>2023</v>
      </c>
      <c r="E13" s="16">
        <v>2024</v>
      </c>
    </row>
    <row r="14" spans="1:7" x14ac:dyDescent="0.2">
      <c r="A14" s="14" t="s">
        <v>13</v>
      </c>
      <c r="B14" s="133" t="s">
        <v>14</v>
      </c>
      <c r="C14" s="133"/>
      <c r="D14" s="16">
        <v>12</v>
      </c>
      <c r="E14" s="16">
        <v>12</v>
      </c>
    </row>
    <row r="15" spans="1:7" x14ac:dyDescent="0.2">
      <c r="A15" s="17"/>
      <c r="B15" s="18"/>
      <c r="C15" s="19"/>
      <c r="D15" s="19"/>
    </row>
    <row r="16" spans="1:7" ht="15.75" x14ac:dyDescent="0.2">
      <c r="B16" s="20" t="s">
        <v>15</v>
      </c>
    </row>
    <row r="17" spans="2:7" ht="37.5" customHeight="1" x14ac:dyDescent="0.2">
      <c r="B17" s="7" t="s">
        <v>16</v>
      </c>
      <c r="C17" s="96" t="s">
        <v>17</v>
      </c>
      <c r="D17" s="96" t="s">
        <v>18</v>
      </c>
      <c r="E17" s="7" t="s">
        <v>19</v>
      </c>
      <c r="F17" s="96" t="s">
        <v>17</v>
      </c>
      <c r="G17" s="96" t="s">
        <v>18</v>
      </c>
    </row>
    <row r="18" spans="2:7" ht="15" customHeight="1" x14ac:dyDescent="0.2">
      <c r="B18" s="99" t="s">
        <v>231</v>
      </c>
      <c r="C18" s="99" t="s">
        <v>232</v>
      </c>
      <c r="D18" s="106">
        <f>'[1]CONSOLIDADO CARGOS 2023'!$D$78</f>
        <v>10</v>
      </c>
      <c r="E18" s="101" t="str">
        <f t="shared" ref="E18:G21" si="0">B18</f>
        <v>Recepcionista</v>
      </c>
      <c r="F18" s="99" t="str">
        <f t="shared" si="0"/>
        <v>Posto de Serviço</v>
      </c>
      <c r="G18" s="102">
        <f t="shared" si="0"/>
        <v>10</v>
      </c>
    </row>
    <row r="19" spans="2:7" ht="15" customHeight="1" x14ac:dyDescent="0.2">
      <c r="B19" s="98" t="s">
        <v>253</v>
      </c>
      <c r="C19" s="98" t="s">
        <v>232</v>
      </c>
      <c r="D19" s="107">
        <f>'[1]CONSOLIDADO CARGOS 2023'!$D$61</f>
        <v>12</v>
      </c>
      <c r="E19" s="98" t="str">
        <f t="shared" si="0"/>
        <v>Auxiliar de Escritório</v>
      </c>
      <c r="F19" s="98" t="str">
        <f t="shared" si="0"/>
        <v>Posto de Serviço</v>
      </c>
      <c r="G19" s="103">
        <f t="shared" si="0"/>
        <v>12</v>
      </c>
    </row>
    <row r="20" spans="2:7" ht="15" customHeight="1" x14ac:dyDescent="0.2">
      <c r="B20" s="99" t="s">
        <v>254</v>
      </c>
      <c r="C20" s="99" t="s">
        <v>232</v>
      </c>
      <c r="D20" s="106">
        <f>'[1]CONSOLIDADO CARGOS 2023'!$D$71</f>
        <v>0</v>
      </c>
      <c r="E20" s="101" t="str">
        <f t="shared" si="0"/>
        <v>Lavador de Veículos</v>
      </c>
      <c r="F20" s="99" t="str">
        <f t="shared" si="0"/>
        <v>Posto de Serviço</v>
      </c>
      <c r="G20" s="102">
        <f t="shared" si="0"/>
        <v>0</v>
      </c>
    </row>
    <row r="21" spans="2:7" ht="15" customHeight="1" x14ac:dyDescent="0.2">
      <c r="B21" s="98" t="s">
        <v>255</v>
      </c>
      <c r="C21" s="98" t="s">
        <v>232</v>
      </c>
      <c r="D21" s="107">
        <f>'[1]CONSOLIDADO CARGOS 2023'!$D$56</f>
        <v>2</v>
      </c>
      <c r="E21" s="98" t="str">
        <f t="shared" si="0"/>
        <v>Almoxarife</v>
      </c>
      <c r="F21" s="98" t="str">
        <f t="shared" ref="F21:F48" si="1">C21</f>
        <v>Posto de Serviço</v>
      </c>
      <c r="G21" s="103">
        <f t="shared" si="0"/>
        <v>2</v>
      </c>
    </row>
    <row r="22" spans="2:7" ht="15" customHeight="1" x14ac:dyDescent="0.2">
      <c r="B22" s="99" t="s">
        <v>256</v>
      </c>
      <c r="C22" s="104" t="s">
        <v>232</v>
      </c>
      <c r="D22" s="106">
        <f>'[1]CONSOLIDADO CARGOS 2023'!$D$65</f>
        <v>0</v>
      </c>
      <c r="E22" s="101" t="str">
        <f t="shared" ref="E22:E48" si="2">B22</f>
        <v>Copeiro</v>
      </c>
      <c r="F22" s="99" t="str">
        <f t="shared" si="1"/>
        <v>Posto de Serviço</v>
      </c>
      <c r="G22" s="102">
        <f t="shared" ref="G22:G48" si="3">D22</f>
        <v>0</v>
      </c>
    </row>
    <row r="23" spans="2:7" ht="15" customHeight="1" x14ac:dyDescent="0.2">
      <c r="B23" s="98" t="s">
        <v>249</v>
      </c>
      <c r="C23" s="105" t="s">
        <v>232</v>
      </c>
      <c r="D23" s="107">
        <f>'[1]CONSOLIDADO CARGOS 2023'!$D$64</f>
        <v>1</v>
      </c>
      <c r="E23" s="98" t="str">
        <f t="shared" si="2"/>
        <v>Contínuo</v>
      </c>
      <c r="F23" s="98" t="str">
        <f t="shared" si="1"/>
        <v>Posto de Serviço</v>
      </c>
      <c r="G23" s="103">
        <f t="shared" si="3"/>
        <v>1</v>
      </c>
    </row>
    <row r="24" spans="2:7" ht="15" customHeight="1" x14ac:dyDescent="0.2">
      <c r="B24" s="99" t="s">
        <v>257</v>
      </c>
      <c r="C24" s="104" t="s">
        <v>232</v>
      </c>
      <c r="D24" s="106">
        <f>'[1]CONSOLIDADO CARGOS 2023'!$D$62</f>
        <v>3</v>
      </c>
      <c r="E24" s="101" t="str">
        <f t="shared" si="2"/>
        <v>Auxiliar de Manutenção de Edifícios</v>
      </c>
      <c r="F24" s="99" t="str">
        <f t="shared" si="1"/>
        <v>Posto de Serviço</v>
      </c>
      <c r="G24" s="102">
        <f t="shared" si="3"/>
        <v>3</v>
      </c>
    </row>
    <row r="25" spans="2:7" ht="15" customHeight="1" x14ac:dyDescent="0.2">
      <c r="B25" s="98" t="s">
        <v>258</v>
      </c>
      <c r="C25" s="105" t="s">
        <v>232</v>
      </c>
      <c r="D25" s="107">
        <v>3</v>
      </c>
      <c r="E25" s="98" t="str">
        <f t="shared" si="2"/>
        <v>Artífice de Manutenção de Edifícios</v>
      </c>
      <c r="F25" s="98" t="str">
        <f t="shared" si="1"/>
        <v>Posto de Serviço</v>
      </c>
      <c r="G25" s="103">
        <f t="shared" si="3"/>
        <v>3</v>
      </c>
    </row>
    <row r="26" spans="2:7" ht="15" customHeight="1" x14ac:dyDescent="0.2">
      <c r="B26" s="99" t="s">
        <v>259</v>
      </c>
      <c r="C26" s="104" t="s">
        <v>232</v>
      </c>
      <c r="D26" s="106">
        <f>'[1]CONSOLIDADO CARGOS 2023'!$D$85</f>
        <v>12</v>
      </c>
      <c r="E26" s="101" t="str">
        <f t="shared" si="2"/>
        <v>Trabalhador Braçal</v>
      </c>
      <c r="F26" s="99" t="str">
        <f t="shared" si="1"/>
        <v>Posto de Serviço</v>
      </c>
      <c r="G26" s="102">
        <f t="shared" si="3"/>
        <v>12</v>
      </c>
    </row>
    <row r="27" spans="2:7" ht="15" customHeight="1" x14ac:dyDescent="0.2">
      <c r="B27" s="98" t="s">
        <v>260</v>
      </c>
      <c r="C27" s="105" t="s">
        <v>232</v>
      </c>
      <c r="D27" s="107">
        <f>'[1]CONSOLIDADO CARGOS 2023'!$D$67</f>
        <v>0</v>
      </c>
      <c r="E27" s="98" t="str">
        <f t="shared" si="2"/>
        <v>Eletricista de Manutenção</v>
      </c>
      <c r="F27" s="98" t="str">
        <f t="shared" si="1"/>
        <v>Posto de Serviço</v>
      </c>
      <c r="G27" s="103">
        <f t="shared" si="3"/>
        <v>0</v>
      </c>
    </row>
    <row r="28" spans="2:7" ht="15" customHeight="1" x14ac:dyDescent="0.2">
      <c r="B28" s="99" t="s">
        <v>261</v>
      </c>
      <c r="C28" s="104" t="s">
        <v>232</v>
      </c>
      <c r="D28" s="106">
        <f>'[1]CONSOLIDADO CARGOS 2023'!$D$72</f>
        <v>0</v>
      </c>
      <c r="E28" s="101" t="str">
        <f t="shared" si="2"/>
        <v>Mecânico Ajustador</v>
      </c>
      <c r="F28" s="99" t="str">
        <f t="shared" si="1"/>
        <v>Posto de Serviço</v>
      </c>
      <c r="G28" s="102">
        <f t="shared" si="3"/>
        <v>0</v>
      </c>
    </row>
    <row r="29" spans="2:7" ht="15" customHeight="1" x14ac:dyDescent="0.2">
      <c r="B29" s="98" t="s">
        <v>262</v>
      </c>
      <c r="C29" s="105" t="s">
        <v>232</v>
      </c>
      <c r="D29" s="107">
        <f>'[1]CONSOLIDADO CARGOS 2023'!$D$63</f>
        <v>0</v>
      </c>
      <c r="E29" s="98" t="str">
        <f t="shared" si="2"/>
        <v>Auxiliar em Saúde Bucal</v>
      </c>
      <c r="F29" s="98" t="str">
        <f t="shared" si="1"/>
        <v>Posto de Serviço</v>
      </c>
      <c r="G29" s="103">
        <f t="shared" si="3"/>
        <v>0</v>
      </c>
    </row>
    <row r="30" spans="2:7" ht="15" customHeight="1" x14ac:dyDescent="0.2">
      <c r="B30" s="99" t="s">
        <v>263</v>
      </c>
      <c r="C30" s="104" t="s">
        <v>232</v>
      </c>
      <c r="D30" s="106">
        <f>'[1]CONSOLIDADO CARGOS 2023'!$D$75</f>
        <v>0</v>
      </c>
      <c r="E30" s="101" t="str">
        <f t="shared" si="2"/>
        <v>Piscineiro</v>
      </c>
      <c r="F30" s="99" t="str">
        <f t="shared" si="1"/>
        <v>Posto de Serviço</v>
      </c>
      <c r="G30" s="102">
        <f t="shared" si="3"/>
        <v>0</v>
      </c>
    </row>
    <row r="31" spans="2:7" ht="15" customHeight="1" x14ac:dyDescent="0.2">
      <c r="B31" s="98" t="s">
        <v>264</v>
      </c>
      <c r="C31" s="105" t="s">
        <v>232</v>
      </c>
      <c r="D31" s="107">
        <f>'[1]CONSOLIDADO CARGOS 2023'!$D$76</f>
        <v>14</v>
      </c>
      <c r="E31" s="98" t="str">
        <f t="shared" si="2"/>
        <v>Porteiro</v>
      </c>
      <c r="F31" s="98" t="str">
        <f t="shared" si="1"/>
        <v>Posto de Serviço</v>
      </c>
      <c r="G31" s="103">
        <f t="shared" si="3"/>
        <v>14</v>
      </c>
    </row>
    <row r="32" spans="2:7" ht="15" customHeight="1" x14ac:dyDescent="0.2">
      <c r="B32" s="99" t="s">
        <v>265</v>
      </c>
      <c r="C32" s="104" t="s">
        <v>232</v>
      </c>
      <c r="D32" s="106">
        <f>'[1]CONSOLIDADO CARGOS 2023'!$D$77</f>
        <v>6</v>
      </c>
      <c r="E32" s="101" t="str">
        <f t="shared" si="2"/>
        <v>Porteiro (adic. Noturno)</v>
      </c>
      <c r="F32" s="99" t="str">
        <f t="shared" si="1"/>
        <v>Posto de Serviço</v>
      </c>
      <c r="G32" s="102">
        <f t="shared" si="3"/>
        <v>6</v>
      </c>
    </row>
    <row r="33" spans="2:7" ht="15" customHeight="1" x14ac:dyDescent="0.2">
      <c r="B33" s="98" t="s">
        <v>266</v>
      </c>
      <c r="C33" s="105" t="s">
        <v>232</v>
      </c>
      <c r="D33" s="107">
        <f>'[1]CONSOLIDADO CARGOS 2023'!$D$79</f>
        <v>0</v>
      </c>
      <c r="E33" s="98" t="str">
        <f t="shared" si="2"/>
        <v>Supervisor</v>
      </c>
      <c r="F33" s="98" t="str">
        <f t="shared" si="1"/>
        <v>Posto de Serviço</v>
      </c>
      <c r="G33" s="103">
        <f t="shared" si="3"/>
        <v>0</v>
      </c>
    </row>
    <row r="34" spans="2:7" ht="15" customHeight="1" x14ac:dyDescent="0.2">
      <c r="B34" s="99" t="s">
        <v>267</v>
      </c>
      <c r="C34" s="104" t="s">
        <v>232</v>
      </c>
      <c r="D34" s="106">
        <f>'[1]CONSOLIDADO CARGOS 2023'!$D$59</f>
        <v>0</v>
      </c>
      <c r="E34" s="101" t="str">
        <f t="shared" si="2"/>
        <v>Auxiliar de cozinha</v>
      </c>
      <c r="F34" s="99" t="str">
        <f t="shared" si="1"/>
        <v>Posto de Serviço</v>
      </c>
      <c r="G34" s="102">
        <f t="shared" si="3"/>
        <v>0</v>
      </c>
    </row>
    <row r="35" spans="2:7" ht="15" customHeight="1" x14ac:dyDescent="0.2">
      <c r="B35" s="98" t="s">
        <v>268</v>
      </c>
      <c r="C35" s="105" t="s">
        <v>232</v>
      </c>
      <c r="D35" s="107">
        <f>'[1]CONSOLIDADO CARGOS 2023'!$D$66</f>
        <v>0</v>
      </c>
      <c r="E35" s="98" t="str">
        <f t="shared" si="2"/>
        <v>Cozinheiro</v>
      </c>
      <c r="F35" s="98" t="str">
        <f t="shared" si="1"/>
        <v>Posto de Serviço</v>
      </c>
      <c r="G35" s="103">
        <f t="shared" si="3"/>
        <v>0</v>
      </c>
    </row>
    <row r="36" spans="2:7" ht="15" customHeight="1" x14ac:dyDescent="0.2">
      <c r="B36" s="99" t="s">
        <v>269</v>
      </c>
      <c r="C36" s="104" t="s">
        <v>232</v>
      </c>
      <c r="D36" s="106">
        <f>'[1]CONSOLIDADO CARGOS 2023'!$D$69</f>
        <v>0</v>
      </c>
      <c r="E36" s="101" t="str">
        <f t="shared" si="2"/>
        <v>Jardineiro</v>
      </c>
      <c r="F36" s="99" t="str">
        <f t="shared" si="1"/>
        <v>Posto de Serviço</v>
      </c>
      <c r="G36" s="102">
        <f t="shared" si="3"/>
        <v>0</v>
      </c>
    </row>
    <row r="37" spans="2:7" ht="15" customHeight="1" x14ac:dyDescent="0.2">
      <c r="B37" s="98" t="s">
        <v>270</v>
      </c>
      <c r="C37" s="105" t="s">
        <v>232</v>
      </c>
      <c r="D37" s="107">
        <f>'[1]CONSOLIDADO CARGOS 2023'!$D$60</f>
        <v>0</v>
      </c>
      <c r="E37" s="98" t="str">
        <f t="shared" si="2"/>
        <v>Auxiliar de Enfermagem</v>
      </c>
      <c r="F37" s="98" t="str">
        <f t="shared" si="1"/>
        <v>Posto de Serviço</v>
      </c>
      <c r="G37" s="103">
        <f t="shared" si="3"/>
        <v>0</v>
      </c>
    </row>
    <row r="38" spans="2:7" ht="15" customHeight="1" x14ac:dyDescent="0.2">
      <c r="B38" s="99" t="s">
        <v>271</v>
      </c>
      <c r="C38" s="104" t="s">
        <v>232</v>
      </c>
      <c r="D38" s="106">
        <f>'[1]CONSOLIDADO CARGOS 2023'!$D$68</f>
        <v>1</v>
      </c>
      <c r="E38" s="101" t="str">
        <f t="shared" si="2"/>
        <v>Eletromecânico</v>
      </c>
      <c r="F38" s="99" t="str">
        <f t="shared" si="1"/>
        <v>Posto de Serviço</v>
      </c>
      <c r="G38" s="102">
        <f t="shared" si="3"/>
        <v>1</v>
      </c>
    </row>
    <row r="39" spans="2:7" ht="15" customHeight="1" x14ac:dyDescent="0.2">
      <c r="B39" s="98" t="s">
        <v>272</v>
      </c>
      <c r="C39" s="105" t="s">
        <v>232</v>
      </c>
      <c r="D39" s="107">
        <f>'[1]CONSOLIDADO CARGOS 2023'!$D$83</f>
        <v>1</v>
      </c>
      <c r="E39" s="98" t="str">
        <f t="shared" si="2"/>
        <v>Técnico em Áudio Visual</v>
      </c>
      <c r="F39" s="98" t="str">
        <f t="shared" si="1"/>
        <v>Posto de Serviço</v>
      </c>
      <c r="G39" s="103">
        <f t="shared" si="3"/>
        <v>1</v>
      </c>
    </row>
    <row r="40" spans="2:7" ht="15" customHeight="1" x14ac:dyDescent="0.2">
      <c r="B40" s="99" t="s">
        <v>273</v>
      </c>
      <c r="C40" s="104" t="s">
        <v>232</v>
      </c>
      <c r="D40" s="106">
        <f>'[1]CONSOLIDADO CARGOS 2023'!$D$58</f>
        <v>1</v>
      </c>
      <c r="E40" s="101" t="str">
        <f t="shared" si="2"/>
        <v>Assistente de Laboratório</v>
      </c>
      <c r="F40" s="99" t="str">
        <f t="shared" si="1"/>
        <v>Posto de Serviço</v>
      </c>
      <c r="G40" s="102">
        <f t="shared" si="3"/>
        <v>1</v>
      </c>
    </row>
    <row r="41" spans="2:7" ht="15" customHeight="1" x14ac:dyDescent="0.2">
      <c r="B41" s="98" t="s">
        <v>274</v>
      </c>
      <c r="C41" s="105" t="s">
        <v>232</v>
      </c>
      <c r="D41" s="107">
        <f>'[1]CONSOLIDADO CARGOS 2023'!$D$73</f>
        <v>0</v>
      </c>
      <c r="E41" s="98" t="str">
        <f t="shared" si="2"/>
        <v>Operador de Caldeira</v>
      </c>
      <c r="F41" s="98" t="str">
        <f t="shared" si="1"/>
        <v>Posto de Serviço</v>
      </c>
      <c r="G41" s="103">
        <f t="shared" si="3"/>
        <v>0</v>
      </c>
    </row>
    <row r="42" spans="2:7" ht="15" customHeight="1" x14ac:dyDescent="0.2">
      <c r="B42" s="99" t="s">
        <v>275</v>
      </c>
      <c r="C42" s="104" t="s">
        <v>232</v>
      </c>
      <c r="D42" s="106">
        <f>'[1]CONSOLIDADO CARGOS 2023'!$D$74</f>
        <v>0</v>
      </c>
      <c r="E42" s="101" t="str">
        <f t="shared" si="2"/>
        <v>Operador de Máquinas de Alimentos</v>
      </c>
      <c r="F42" s="99" t="str">
        <f t="shared" si="1"/>
        <v>Posto de Serviço</v>
      </c>
      <c r="G42" s="102">
        <f t="shared" si="3"/>
        <v>0</v>
      </c>
    </row>
    <row r="43" spans="2:7" ht="15" customHeight="1" x14ac:dyDescent="0.2">
      <c r="B43" s="98" t="s">
        <v>276</v>
      </c>
      <c r="C43" s="105" t="s">
        <v>232</v>
      </c>
      <c r="D43" s="107">
        <f>'[1]CONSOLIDADO CARGOS 2023'!$D$81</f>
        <v>0</v>
      </c>
      <c r="E43" s="98" t="str">
        <f t="shared" si="2"/>
        <v>Técnico em Alimentos e Laticínios</v>
      </c>
      <c r="F43" s="98" t="str">
        <f t="shared" si="1"/>
        <v>Posto de Serviço</v>
      </c>
      <c r="G43" s="103">
        <f t="shared" si="3"/>
        <v>0</v>
      </c>
    </row>
    <row r="44" spans="2:7" ht="15" customHeight="1" x14ac:dyDescent="0.2">
      <c r="B44" s="119" t="s">
        <v>277</v>
      </c>
      <c r="C44" s="120" t="s">
        <v>232</v>
      </c>
      <c r="D44" s="121">
        <v>0</v>
      </c>
      <c r="E44" s="122" t="str">
        <f t="shared" si="2"/>
        <v>Técnico Florestal / Agropecuária</v>
      </c>
      <c r="F44" s="119" t="str">
        <f t="shared" si="1"/>
        <v>Posto de Serviço</v>
      </c>
      <c r="G44" s="123">
        <f t="shared" si="3"/>
        <v>0</v>
      </c>
    </row>
    <row r="45" spans="2:7" ht="15" customHeight="1" x14ac:dyDescent="0.2">
      <c r="B45" s="98" t="s">
        <v>278</v>
      </c>
      <c r="C45" s="105" t="s">
        <v>232</v>
      </c>
      <c r="D45" s="107">
        <f>'[1]CONSOLIDADO CARGOS 2023'!$D$80</f>
        <v>0</v>
      </c>
      <c r="E45" s="98" t="str">
        <f t="shared" si="2"/>
        <v xml:space="preserve">Taxidermista </v>
      </c>
      <c r="F45" s="98" t="str">
        <f t="shared" si="1"/>
        <v>Posto de Serviço</v>
      </c>
      <c r="G45" s="103">
        <f t="shared" si="3"/>
        <v>0</v>
      </c>
    </row>
    <row r="46" spans="2:7" ht="15" customHeight="1" x14ac:dyDescent="0.2">
      <c r="B46" s="99" t="s">
        <v>279</v>
      </c>
      <c r="C46" s="104" t="s">
        <v>232</v>
      </c>
      <c r="D46" s="106">
        <f>'[1]CONSOLIDADO CARGOS 2023'!$D$82</f>
        <v>1</v>
      </c>
      <c r="E46" s="101" t="str">
        <f t="shared" si="2"/>
        <v>Técnico em Anatomia e Necrópsia</v>
      </c>
      <c r="F46" s="99" t="str">
        <f t="shared" si="1"/>
        <v>Posto de Serviço</v>
      </c>
      <c r="G46" s="102">
        <f t="shared" si="3"/>
        <v>1</v>
      </c>
    </row>
    <row r="47" spans="2:7" ht="15" customHeight="1" x14ac:dyDescent="0.2">
      <c r="B47" s="98" t="s">
        <v>280</v>
      </c>
      <c r="C47" s="105" t="s">
        <v>232</v>
      </c>
      <c r="D47" s="107">
        <f>'[1]CONSOLIDADO CARGOS 2023'!$D$84</f>
        <v>0</v>
      </c>
      <c r="E47" s="98" t="str">
        <f t="shared" si="2"/>
        <v xml:space="preserve">Técnico em Herbário </v>
      </c>
      <c r="F47" s="98" t="str">
        <f t="shared" si="1"/>
        <v>Posto de Serviço</v>
      </c>
      <c r="G47" s="103">
        <f t="shared" si="3"/>
        <v>0</v>
      </c>
    </row>
    <row r="48" spans="2:7" ht="15" customHeight="1" x14ac:dyDescent="0.2">
      <c r="B48" s="99" t="s">
        <v>281</v>
      </c>
      <c r="C48" s="104" t="s">
        <v>232</v>
      </c>
      <c r="D48" s="106">
        <f>'[1]CONSOLIDADO CARGOS 2023'!$D$70</f>
        <v>0</v>
      </c>
      <c r="E48" s="101" t="str">
        <f t="shared" si="2"/>
        <v>Jornalista</v>
      </c>
      <c r="F48" s="99" t="str">
        <f t="shared" si="1"/>
        <v>Posto de Serviço</v>
      </c>
      <c r="G48" s="102">
        <f t="shared" si="3"/>
        <v>0</v>
      </c>
    </row>
    <row r="49" spans="1:7" ht="15" customHeight="1" x14ac:dyDescent="0.2">
      <c r="B49" s="23"/>
      <c r="C49" s="23"/>
      <c r="D49" s="24"/>
      <c r="E49" s="23"/>
      <c r="F49" s="23"/>
      <c r="G49" s="118"/>
    </row>
    <row r="50" spans="1:7" ht="15" customHeight="1" x14ac:dyDescent="0.2">
      <c r="B50" s="25"/>
      <c r="C50" s="25"/>
      <c r="D50" s="22">
        <f>SUM(D18:D48)</f>
        <v>67</v>
      </c>
      <c r="E50" s="25"/>
      <c r="F50" s="25"/>
      <c r="G50" s="117">
        <f>SUM(G18:G48)</f>
        <v>67</v>
      </c>
    </row>
    <row r="51" spans="1:7" ht="24.75" customHeight="1" x14ac:dyDescent="0.2">
      <c r="A51" s="90"/>
      <c r="B51" s="129" t="s">
        <v>246</v>
      </c>
      <c r="C51" s="129"/>
      <c r="D51" s="129"/>
      <c r="E51" s="129"/>
      <c r="F51" s="129"/>
      <c r="G51" s="129"/>
    </row>
    <row r="52" spans="1:7" ht="24.75" customHeight="1" x14ac:dyDescent="0.2">
      <c r="A52" s="90"/>
      <c r="B52" s="130" t="s">
        <v>247</v>
      </c>
      <c r="C52" s="130"/>
      <c r="D52" s="130"/>
      <c r="E52" s="130"/>
      <c r="F52" s="130"/>
      <c r="G52" s="130"/>
    </row>
    <row r="53" spans="1:7" x14ac:dyDescent="0.2">
      <c r="A53" s="26"/>
      <c r="B53" s="26"/>
      <c r="C53" s="26"/>
      <c r="D53" s="26"/>
      <c r="E53" s="26"/>
      <c r="F53" s="26"/>
      <c r="G53" s="26"/>
    </row>
  </sheetData>
  <mergeCells count="11">
    <mergeCell ref="B11:C11"/>
    <mergeCell ref="A1:G1"/>
    <mergeCell ref="A2:G2"/>
    <mergeCell ref="D7:E7"/>
    <mergeCell ref="D8:E8"/>
    <mergeCell ref="A10:G10"/>
    <mergeCell ref="B12:C12"/>
    <mergeCell ref="B13:C13"/>
    <mergeCell ref="B14:C14"/>
    <mergeCell ref="B51:G51"/>
    <mergeCell ref="B52:G52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3337F-35F0-4A86-9F20-164E27FE2D1C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(Vitória)'!B18</f>
        <v>Recepcionista</v>
      </c>
      <c r="E5" s="28" t="str">
        <f>'Dados Iniciais (Vitória)'!E18</f>
        <v>Recepcionista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233</v>
      </c>
      <c r="E6" s="28" t="str">
        <f>D6</f>
        <v>4221-05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1670.67*(1+7.06%)</f>
        <v>1788.6193020000001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1788.6193020000001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1788.6193020000001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149.05160849999999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198.735478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347.78708649999999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387.53418210000001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48.441772762500001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38.75341821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29.065063657499998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19.376709105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11.626025463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3.8753418210000001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155.01367284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693.68618595900011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2.0121967147499999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514.75369671475005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347.78708649999999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693.68618595900011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514.75369671475005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1556.2269691737501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22.715672151522917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1.7520022901785002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0.70080091607140016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36.884736427777781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12.450777696700001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63.347566138148672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-0.20241338357618741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137.64914223682308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67.90076786856531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2.782064699087504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13.456165712812316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4.3490316329343566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88.488029913399487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88.488029913399487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88.488029913399487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  <c r="F128" s="114"/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3607.2451099906398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216.43470659943839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3823.6798165900782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320.68658540818467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4144.3664019982625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3823.6798165900782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4722.9246746418949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216.43470659943839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320.68658540818467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578.55827264363211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436.8705324043753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141.68774023925684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1115.6795646512551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1788.6193020000001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1556.2269691737501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137.64914223682308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88.488029913399487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3607.2451099906398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1115.6795646512551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4722.9246746418949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D7CAC-7960-4D1C-AB97-2BBC322DCDF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(Vitória)'!B19</f>
        <v>Auxiliar de Escritório</v>
      </c>
      <c r="E5" s="28" t="str">
        <f>'Dados Iniciais (Vitória)'!E19</f>
        <v>Auxiliar de Escritório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252</v>
      </c>
      <c r="E6" s="28" t="str">
        <f>D6</f>
        <v>4110-05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1670.67*(1+7.06%)</f>
        <v>1788.6193020000001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1788.6193020000001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1788.6193020000001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149.05160849999999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198.735478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347.78708649999999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387.53418210000001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48.441772762500001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38.75341821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29.065063657499998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19.376709105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11.626025463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3.8753418210000001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155.01367284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693.68618595900011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2.0121967147499999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514.75369671475005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347.78708649999999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693.68618595900011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514.75369671475005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1556.2269691737501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22.715672151522917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1.7520022901785002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0.70080091607140016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36.884736427777781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12.450777696700001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63.347566138148672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-0.20241338357618741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137.64914223682308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67.90076786856531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2.782064699087504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13.456165712812316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4.3490316329343566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88.488029913399487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88.488029913399487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88.488029913399487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3607.2451099906398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216.43470659943839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3823.6798165900782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320.68658540818467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4144.3664019982625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3823.6798165900782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4722.9246746418949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216.43470659943839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320.68658540818467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578.55827264363211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436.8705324043753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141.68774023925684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1115.6795646512551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1788.6193020000001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1556.2269691737501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137.64914223682308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88.488029913399487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3607.2451099906398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1115.6795646512551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4722.9246746418949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63877-9CFD-49FC-846E-1DE90F6B5D5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(Vitória)'!B23</f>
        <v>Contínuo</v>
      </c>
      <c r="E5" s="28" t="str">
        <f>'Dados Iniciais (Vitória)'!E23</f>
        <v>Contínuo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285</v>
      </c>
      <c r="E6" s="28" t="str">
        <f>D6</f>
        <v>4122-05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1320.2103900000002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110.01753250000002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146.69004333333334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256.70757583333335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286.04558450000007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35.755698062500009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28.604558450000006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21.453418837500003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14.302279225000003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8.5813675350000018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2.8604558450000006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114.41823380000002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512.02159625500019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110.45701945714282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624.68375614589274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256.70757583333335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512.02159625500019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624.68375614589274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1393.4129282342265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16.766824755128475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1.2931827495158337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0.51727309980633351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27.776785361111113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9.1901312148333361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46.757918190461339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-0.1494047681211583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102.15271060273527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55.031881390260821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2.2547941554442112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10.905887204524605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3.3520703416502533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71.544633091879888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71.544633091879888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71.544633091879888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2923.5823285955084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175.4149397157305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3098.9972683112392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266.49178637073601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3365.4890546819752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3098.9972683112392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3924.7685768886008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175.4149397157305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266.49178637073601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559.27952220662564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363.04109336219557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196.23842884443005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1001.1862482930921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1320.2103900000002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1393.4129282342265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102.15271060273527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71.544633091879888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2923.5823285955084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1001.1862482930921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3924.7685768886004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AD5E6-E4C3-4E28-BA9C-D42E440F9DC9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(Vitória)'!B20</f>
        <v>Lavador de Veículos</v>
      </c>
      <c r="E5" s="28" t="str">
        <f>'Dados Iniciais (Vitória)'!E20</f>
        <v>Lavador de Veículos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282</v>
      </c>
      <c r="E6" s="28" t="str">
        <f>D6</f>
        <v>5199-35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1534.2103900000002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127.85086583333334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170.46782111111114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298.31868694444449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332.41225116666669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41.551531395833337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33.241225116666669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24.930918837500002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16.620612558333335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9.9723675350000018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3.3241225116666668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132.96490046666668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595.01792958833335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514.22673668875007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298.31868694444449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595.01792958833335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514.22673668875007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1407.5633532215279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19.484649523646993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1.502801693960278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0.60112067758411125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31.937896472222224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10.679808992611115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54.337160535886852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-0.17362259023504725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118.36981530567654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59.750334150954892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2.4481209950647704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11.840961788347832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3.8066579976364845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77.846074932003972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77.846074932003972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77.846074932003972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3174.2513001258753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190.45507800755252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3364.7063781334277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282.19313620955995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3646.8995143429875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3364.7063781334277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4156.0108425561111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190.45507800755252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282.19313620955995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509.11132821312361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384.43100293644028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124.68032527668333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981.75954243023602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1534.2103900000002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1407.5633532215279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118.36981530567654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77.846074932003972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3174.2513001258753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981.75954243023602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4156.0108425561111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0446F-0138-4E23-BC36-CCFD6A7D81A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(Vitória)'!B21</f>
        <v>Almoxarife</v>
      </c>
      <c r="E5" s="28" t="str">
        <f>'Dados Iniciais (Vitória)'!E21</f>
        <v>Almoxarife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283</v>
      </c>
      <c r="E6" s="28" t="str">
        <f>D6</f>
        <v>4141-05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1559.26*(1+7.06%)</f>
        <v>1669.343756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1669.343756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1669.343756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139.11197966666666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185.48263955555555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324.59461922222221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361.69114713333335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45.211393391666668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36.169114713333336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27.126836035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18.084557356666668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10.850734414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3.6169114713333332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144.67645885333334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647.42715336866661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1.8780117254999997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514.61951172550005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324.59461922222221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647.42715336866661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514.61951172550005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1486.6412843163889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21.200858912282872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1.6351685796618889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0.65406743186475558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34.565489700000001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11.620487368155558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59.12318170349004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-0.18891528098008945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128.61033841447502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64.081750902717943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2.6255899990301135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12.699335904172193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4.0951656211818372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83.501842427102076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83.501842427102076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83.501842427102076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3404.3588878246328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204.26153326947795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3608.620421094111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302.64985992130698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3911.2702810154178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3608.620421094111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4457.2880695332396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204.26153326947795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302.64985992130698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546.01778851782183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412.29914643182468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133.71864208599717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1052.9291817086068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1669.343756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1486.6412843163889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128.61033841447502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83.501842427102076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3404.3588878246328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1052.9291817086068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4457.2880695332396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2E813-5FFF-465C-9ECB-214F4413646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(Vitória)'!B22</f>
        <v>Copeiro</v>
      </c>
      <c r="E5" s="28" t="str">
        <f>'Dados Iniciais (Vitória)'!E22</f>
        <v>Copeiro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284</v>
      </c>
      <c r="E6" s="28" t="str">
        <f>D6</f>
        <v>5134-25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1320.2103900000002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110.01753250000002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146.69004333333334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256.70757583333335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286.04558450000007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35.755698062500009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28.604558450000006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21.453418837500003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14.302279225000003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8.5813675350000018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2.8604558450000006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114.41823380000002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512.02159625500019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514.22673668875007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256.70757583333335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512.02159625500019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514.22673668875007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1282.9559087770836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16.766824755128475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1.2931827495158337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0.51727309980633351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27.776785361111113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9.1901312148333361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46.757918190461339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-0.1494047681211583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102.15271060273527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52.997791389065306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2.1714523882635084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10.502783484345132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3.3701735244017934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69.042200786075739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69.042200786075739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69.042200786075739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2"/>
      <c r="B129" s="108"/>
      <c r="C129" s="22"/>
      <c r="D129" s="22"/>
      <c r="E129" s="108"/>
    </row>
    <row r="130" spans="1:7" x14ac:dyDescent="0.2">
      <c r="A130" s="111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2815.5207934992277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168.93124760995366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2984.4520411091812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250.30174603670136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3234.7537871458826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2984.4520411091812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3686.3291021605501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168.93124760995366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250.30174603670136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451.57531501466741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340.98544194985089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110.5898730648165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870.80830866132237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1320.2103900000002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1282.9559087770836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102.15271060273527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69.042200786075739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2815.5207934992277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870.80830866132237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3686.3291021605501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D958A-CD4E-4692-B661-48CBBC7E672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(Vitória)'!B23</f>
        <v>Contínuo</v>
      </c>
      <c r="E5" s="28" t="str">
        <f>'Dados Iniciais (Vitória)'!E23</f>
        <v>Contínuo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285</v>
      </c>
      <c r="E6" s="28" t="str">
        <f>D6</f>
        <v>4122-05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1320.2103900000002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110.01753250000002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146.69004333333334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256.70757583333335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286.04558450000007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35.755698062500009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28.604558450000006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21.453418837500003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14.302279225000003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8.5813675350000018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2.8604558450000006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114.41823380000002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512.02159625500019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514.22673668875007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256.70757583333335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512.02159625500019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514.22673668875007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1282.9559087770836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16.766824755128475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1.2931827495158337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0.51727309980633351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27.776785361111113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9.1901312148333361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46.757918190461339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-0.1494047681211583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102.15271060273527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52.903045016958295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2.1675703918519846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10.484007218276574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3.3520703416502533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68.90669296873709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68.90669296873709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68.90669296873709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2810.4873690152226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168.62924214091336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2979.1166111561361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249.85427111845559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3228.9708822745915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2979.1166111561361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3679.7388971790219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168.62924214091336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249.85427111845559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450.76801490443017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340.37584798905954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110.39216691537065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869.25152816379909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1320.2103900000002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1282.9559087770836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102.15271060273527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68.90669296873709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2810.4873690152226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869.25152816379909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3679.7388971790215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8DCD4-26DB-4B45-BD24-5490D3D51E53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8.25" x14ac:dyDescent="0.2">
      <c r="A5" s="14">
        <v>1</v>
      </c>
      <c r="B5" s="136" t="s">
        <v>26</v>
      </c>
      <c r="C5" s="136"/>
      <c r="D5" s="28" t="str">
        <f>'Dados Iniciais (Vitória)'!B24</f>
        <v>Auxiliar de Manutenção de Edifícios</v>
      </c>
      <c r="E5" s="28" t="str">
        <f>'Dados Iniciais (Vitória)'!E24</f>
        <v>Auxiliar de Manutenção de Edifícios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287</v>
      </c>
      <c r="E6" s="28" t="str">
        <f>D6</f>
        <v>5143-25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1443.73*(1+7.06%)</f>
        <v>1545.657338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1545.657338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1545.657338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128.80477816666667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171.7397042222222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300.54448238888887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334.89242323333337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41.861552904166672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33.489242323333336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25.1169317425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16.744621161666668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10.046772697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3.3489242323333333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133.95696929333334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599.45743758766673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1.7388645052500002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514.48036450525012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300.54448238888887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599.45743758766673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514.48036450525012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1414.4822844818059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19.630027088125232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1.5140142974970556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0.60560571899882232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32.160476016666664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10.759492469522224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54.742577325641435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-0.17491801149864972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119.23727490495278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60.121504694439103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2.4633287828230386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11.914518133844632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3.8319115116964371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78.331263122803207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78.331263122803207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78.331263122803207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3193.9698271762286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191.63818963057372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3385.6080168068024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283.9461269036338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3669.5541437104362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3385.6080168068024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4181.8280840004973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191.63818963057372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283.9461269036338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512.27394029006086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386.81909777004597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125.45484252001491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987.85825682426844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1545.657338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1414.4822844818059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119.23727490495278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78.331263122803207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3193.9698271762286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987.85825682426844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4181.8280840004973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26ED5-DEA5-451B-AACF-1BE819BC0F6F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8.25" x14ac:dyDescent="0.2">
      <c r="A5" s="14">
        <v>1</v>
      </c>
      <c r="B5" s="136" t="s">
        <v>26</v>
      </c>
      <c r="C5" s="136"/>
      <c r="D5" s="28" t="str">
        <f>'Dados Iniciais (Vitória)'!B25</f>
        <v>Artífice de Manutenção de Edifícios</v>
      </c>
      <c r="E5" s="28" t="str">
        <f>'Dados Iniciais (Vitória)'!E25</f>
        <v>Artífice de Manutenção de Edifícios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286</v>
      </c>
      <c r="E6" s="28" t="str">
        <f>D6</f>
        <v>5143-10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1559.26*(1+7.06%)</f>
        <v>1669.343756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1669.343756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1669.343756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139.11197966666666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185.48263955555555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324.59461922222221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361.69114713333335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45.211393391666668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36.169114713333336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27.126836035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18.084557356666668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10.850734414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3.6169114713333332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144.67645885333334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647.42715336866661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1.8780117254999997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514.61951172550005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324.59461922222221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647.42715336866661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514.61951172550005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1486.6412843163889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21.200858912282872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1.6351685796618889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0.65406743186475558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34.565489700000001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11.620487368155558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59.12318170349004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-0.18891528098008945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128.61033841447502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64.081750902717943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2.6255899990301135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12.699335904172193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4.0951656211818372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83.501842427102076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83.501842427102076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83.501842427102076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3404.3588878246328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204.26153326947795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3608.620421094111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302.64985992130698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3911.2702810154178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3608.620421094111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4457.2880695332396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204.26153326947795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302.64985992130698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546.01778851782183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412.29914643182468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133.71864208599717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1052.9291817086068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1669.343756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1486.6412843163889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128.61033841447502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83.501842427102076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3404.3588878246328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1052.9291817086068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4457.2880695332396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B10049-D93A-40C9-9D1A-DD3F3DC135F6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(Vitória)'!B26</f>
        <v>Trabalhador Braçal</v>
      </c>
      <c r="E5" s="28" t="str">
        <f>'Dados Iniciais (Vitória)'!E26</f>
        <v>Trabalhador Braçal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288</v>
      </c>
      <c r="E6" s="28" t="str">
        <f>D6</f>
        <v>6210-05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1330.58</f>
        <v>1330.58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1330.58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1070*10%</f>
        <v>107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1437.58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119.79833333333332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159.73111111111109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279.52944444444438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311.47566666666671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38.934458333333339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31.147566666666666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23.360675000000001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15.573783333333333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9.3442699999999999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3.1147566666666666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124.59026666666666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557.5414433333334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1.4969024999999998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514.23840250000012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279.52944444444438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557.5414433333334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514.23840250000012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1351.309290277778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18.257432386574074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1.4081495427777777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0.56325981711111106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30.05897222222222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10.007154111111113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50.914800051106553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-0.16268718090880557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111.04708094999405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56.658708324153508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2.3214493336753086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11.228281979954836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3.6014348423203066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73.809874480103957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73.809874480103957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73.809874480103957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3010.0079123745427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180.60047474247256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3190.6083871170154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267.59178543138012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3458.2001725483956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3190.6083871170154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3940.9688576050094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180.60047474247256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267.59178543138012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482.76868505661361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364.53961932846335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118.22906572815027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930.96094523046622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1437.58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1351.309290277778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111.04708094999405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73.809874480103957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3010.0079123745427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930.96094523046622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3940.9688576050089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344A01-A8DD-4383-B007-2FDEE27643BF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(Vitória)'!B27</f>
        <v>Eletricista de Manutenção</v>
      </c>
      <c r="E5" s="28" t="str">
        <f>'Dados Iniciais (Vitória)'!E27</f>
        <v>Eletricista de Manutenção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307</v>
      </c>
      <c r="E6" s="28" t="str">
        <f>D6</f>
        <v>9511-05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2127.07</f>
        <v>2127.0700000000002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2127.0700000000002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</f>
        <v>638.12099999999998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2765.1910000000003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230.43258333333335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307.24344444444444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537.67602777777779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599.1247166666667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74.890589583333337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59.912471666666669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44.93435375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29.956235833333334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17.973741500000003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5.9912471666666676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239.64988666666667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1072.4332428333335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2.3929537500000002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515.13445375000003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537.67602777777779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1072.4332428333335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515.13445375000003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2125.2437243611112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35.118245745254633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2.7085813953611115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1.0834325581444446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55.873630555555557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19.248801794444447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97.934825796212664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-0.31292945677068473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211.65458838820217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99.155183672466478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4.06263647504956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19.64997782298633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6.4249129629338064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129.29271093343618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129.29271093343618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129.29271093343618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5267.6436903494159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316.05862142096493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5583.7023117703811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468.29716769912164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6051.9994794695031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5583.7023117703811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6896.8655036689488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316.05862142096493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468.29716769912164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844.8660241994462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637.96005908937775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206.90596511006845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1629.2218133195329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2765.1910000000003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2125.2437243611112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211.65458838820217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129.29271093343618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5267.6436903494159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1629.2218133195329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6896.8655036689488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E962D-496F-45F1-BFDC-344B8B646F95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(Vitória)'!B28</f>
        <v>Mecânico Ajustador</v>
      </c>
      <c r="E5" s="28" t="str">
        <f>'Dados Iniciais (Vitória)'!E28</f>
        <v>Mecânico Ajustador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289</v>
      </c>
      <c r="E6" s="28" t="str">
        <f>D6</f>
        <v>7250-10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2021.14</f>
        <v>2021.14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2021.14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2021.14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168.42833333333334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224.57111111111112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392.99944444444446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437.91366666666676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54.739208333333345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43.791366666666676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32.843525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21.895683333333338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13.137410000000003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4.3791366666666676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175.1654666666667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783.86546333333354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2.2737825000000003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515.01528250000013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392.99944444444446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783.86546333333354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515.01528250000013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1691.8801902777782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25.668711928240743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1.9797627727777782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0.79190510911111134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41.405972222222225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14.069380111111114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71.582756420716407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-0.22872714480030559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155.26976141937908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75.345717989126243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3.0871029713640765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14.931561141915681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4.8439285689011964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98.208310671307188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98.208310671307188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98.208310671307188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4002.7599290351309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240.16559574210785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4242.9255247772389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355.84812639868397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4598.7736511759231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4242.9255247772389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5240.7676936477756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240.16559574210785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355.84812639868397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641.99404247185248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484.77101166241926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157.22303080943325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1238.0077646126442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2021.14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1691.8801902777782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155.26976141937908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98.208310671307188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4002.7599290351309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1238.0077646126442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5240.7676936477746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5A297-6D76-4808-917F-30BD86BFDC4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(Vitória)'!B29</f>
        <v>Auxiliar em Saúde Bucal</v>
      </c>
      <c r="E5" s="28" t="str">
        <f>'Dados Iniciais (Vitória)'!E29</f>
        <v>Auxiliar em Saúde Bucal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290</v>
      </c>
      <c r="E6" s="28" t="str">
        <f>D6</f>
        <v>3224-15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1357.44</f>
        <v>1357.44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1357.44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1571.44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130.95333333333332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174.60444444444445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305.5577777777778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340.4786666666667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42.559833333333337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34.047866666666671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25.535900000000002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17.023933333333336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10.214360000000001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3.4047866666666669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136.19146666666668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609.45681333333346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1.52712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514.26862000000006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305.5577777777778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609.45681333333346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514.26862000000006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1429.2832111111113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19.957469879629631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1.5392691311111113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0.61570765244444459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32.661805555555553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10.938968444444447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55.65572238923113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-0.17783576814322224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121.19110728427309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61.927053423689109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2.5373066410978082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12.272330919561206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4.0740412178884844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80.810732202236593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80.810732202236593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80.810732202236593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ht="12.75" customHeight="1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ht="12.75" customHeight="1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ht="25.5" customHeight="1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3289.8900505976212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197.39340303585726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3487.2834536334785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292.47350111377619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3779.7569547472549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3487.2834536334785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4307.4153330453046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197.39340303585726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292.47350111377619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527.6583782980498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398.43591830669067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129.22245999135913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1017.5252824476833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1571.44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1429.2832111111113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121.19110728427309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80.810732202236593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3289.8900505976212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1017.5252824476833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4307.4153330453046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CBEB5-3C5B-459D-817C-3A0528B0786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8.25" x14ac:dyDescent="0.2">
      <c r="A5" s="14">
        <v>1</v>
      </c>
      <c r="B5" s="136" t="s">
        <v>26</v>
      </c>
      <c r="C5" s="136"/>
      <c r="D5" s="28" t="str">
        <f>'Dados Iniciais (Vitória)'!B24</f>
        <v>Auxiliar de Manutenção de Edifícios</v>
      </c>
      <c r="E5" s="28" t="str">
        <f>'Dados Iniciais (Vitória)'!E24</f>
        <v>Auxiliar de Manutenção de Edifícios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287</v>
      </c>
      <c r="E6" s="28" t="str">
        <f>D6</f>
        <v>5143-25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1443.73*(1+7.06%)</f>
        <v>1545.657338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1545.657338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1545.657338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128.80477816666667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171.7397042222222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300.54448238888887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334.89242323333337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41.861552904166672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33.489242323333336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25.1169317425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16.744621161666668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10.046772697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3.3489242323333333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133.95696929333334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599.45743758766673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96.930202577142836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1.7388645052500002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611.41056708239296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300.54448238888887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599.45743758766673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611.41056708239296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1511.4124870589485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19.630027088125232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1.5140142974970556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0.60560571899882232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32.160476016666664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10.759492469522224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54.742577325641435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-0.17491801149864972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119.23727490495278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61.989638941877011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2.5398709266911861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12.284733741066683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3.8319115116964371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80.646155121331319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80.646155121331319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80.646155121331319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3293.2149217518995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197.59289530511396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3490.8078170570134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300.18471476465453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3790.9925318216679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3490.8078170570134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4420.9825443984464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197.59289530511396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300.18471476465453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629.99001257677867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408.94088535685631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221.04912721992233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1127.7676226465471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1545.657338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1511.4124870589485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119.23727490495278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80.646155121331319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3293.2149217518995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1127.7676226465471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4420.9825443984464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D79F0-1AE2-4ED0-A6F3-D4E255A836BC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(Vitória)'!B30</f>
        <v>Piscineiro</v>
      </c>
      <c r="E5" s="28" t="str">
        <f>'Dados Iniciais (Vitória)'!E30</f>
        <v>Piscineiro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291</v>
      </c>
      <c r="E6" s="28" t="str">
        <f>D6</f>
        <v>5143-30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1447.86*(1+7.06%)</f>
        <v>1550.0789159999999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1550.0789159999999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1978.0789159999999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164.83990966666664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219.7865462222222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384.62645588888881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428.58376513333337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53.572970641666672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42.858376513333333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32.143782385000002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21.429188256666666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12.857512954000001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4.2858376513333329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171.43350605333333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767.16493958866658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1.7438387805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514.48533878050011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384.62645588888881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767.16493958866658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514.48533878050011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1666.2767342580555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25.121831177518985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1.9375832448585557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0.77503329794342235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40.568673366666665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13.769627120822225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70.05766113430181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-0.22385403418187924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152.0065553079298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73.957654994287111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3.0302305503404057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14.65648316762042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4.7504977080467627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96.394866420294704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96.394866420294704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96.394866420294704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3929.0187386529469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235.74112431917681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4164.7598629721233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349.29248356695547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4514.0523465390788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4164.7598629721233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5144.2191983351322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235.74112431917681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349.29248356695547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630.16685179605361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475.84027584599971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154.32657595005395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1215.2004596821857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1978.0789159999999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1666.2767342580555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152.0065553079298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96.394866420294704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3929.0187386529469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1215.2004596821857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5144.2191983351331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53E8A-268F-4582-A51D-CF0832F3FD00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(Vitória)'!B31</f>
        <v>Porteiro</v>
      </c>
      <c r="E5" s="28" t="str">
        <f>'Dados Iniciais (Vitória)'!E31</f>
        <v>Porteiro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292</v>
      </c>
      <c r="E6" s="28" t="str">
        <f>D6</f>
        <v>5174-10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1366.47*(1+7.06%)</f>
        <v>1462.9427820000001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1462.9427820000001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1462.9427820000001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121.91189850000001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162.54919799999999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284.4610965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316.97093610000002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39.621367012500002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31.697093610000003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23.772820207500001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15.848546805000002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9.5091280830000002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3.1697093610000002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126.78837444000001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567.37797561900004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1.6458106297499999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514.38731062975012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284.4610965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567.37797561900004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514.38731062975012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1366.2263827487502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18.579542653481251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1.4329930922685001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0.5731972369074001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30.55213742777778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10.183707254700002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51.813074216210275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-0.16555742082838196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112.96909446051683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57.473113609425504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2.3548175600743275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11.389675920259355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3.6558618925599182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74.873468982319096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74.873468982319096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74.873468982319096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3053.2733948582531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183.19640369149519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3236.4697985497482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271.4381167508991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3507.9079153006473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3236.4697985497482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3997.6158578924756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183.19640369149519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271.4381167508991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489.70794259182827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369.77946685505401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119.92847573677426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944.34246303422265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1462.9427820000001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1366.2263827487502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112.96909446051683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74.873468982319096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3053.2733948582531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944.34246303422265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3997.615857892476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AE750-1DAD-4D5B-8D7E-800C305CA99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(Vitória)'!B32</f>
        <v>Porteiro (adic. Noturno)</v>
      </c>
      <c r="E5" s="28" t="str">
        <f>'Dados Iniciais (Vitória)'!E32</f>
        <v>Porteiro (adic. Noturno)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293</v>
      </c>
      <c r="E6" s="28" t="str">
        <f>D6</f>
        <v>5174-20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1366.47*(1+7.06%)</f>
        <v>1462.9427820000001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1462.9427820000001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</f>
        <v>283.36204226352277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</f>
        <v>40.480291751931823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</f>
        <v>46.263038579581099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1833.0481545950356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152.75401288291962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203.67201717722617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356.42603006014576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397.16043349559106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49.645054186948883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39.716043349559108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29.787032512169326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19.858021674779554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11.914813004867732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3.9716043349559107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158.86417339823643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710.91717595710804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1.6458106297499999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514.38731062975012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356.42603006014576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710.91717595710804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514.38731062975012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1581.7305166470039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23.27992372170818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1.7955215854301319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0.71820863417205283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37.748630783792358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12.760051876153222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64.921103712667176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-0.20744128100081716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141.01599903292228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69.315256115050445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2.8400198289239995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13.736480484515228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4.4420550411388326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90.3338114696285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90.3338114696285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90.3338114696285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3682.3901484112566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220.94340890467538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3903.333557315932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327.36703130157088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4230.7005886175029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3903.333557315932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4821.3112120997184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220.94340890467538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327.36703130157088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590.61062348221549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445.97128711922397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144.63933636299154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1138.9210636884618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1833.0481545950356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1581.7305166470039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141.01599903292228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90.3338114696285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3682.3901484112566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1138.9210636884618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4821.3112120997184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0E080-1AE0-4596-B3C6-C4E7BF723B6E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(Vitória)'!B33</f>
        <v>Supervisor</v>
      </c>
      <c r="E5" s="28" t="str">
        <f>'Dados Iniciais (Vitória)'!E33</f>
        <v>Supervisor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294</v>
      </c>
      <c r="E6" s="28" t="str">
        <f>D6</f>
        <v>4101-05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1871.16*(1+7.06%)</f>
        <v>2003.2638960000002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2003.2638960000002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2003.2638960000002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166.938658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222.58487733333334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389.52353533333337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434.04051079999999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54.255063849999999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43.404051080000002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32.553038309999998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21.702025540000001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13.021215324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4.3404051079999997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173.61620432000001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776.93251433199998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2.2536718830000004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514.99517188300013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389.52353533333337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776.93251433199998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514.99517188300013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1681.4512215483337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25.441683338447227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1.9622526323513336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0.78490105294053347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41.05838131111112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13.944942564933337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70.949638082361133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-0.22670415271263561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153.91509482943204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74.773353017858355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3.0636517434686734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14.818133295024497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4.8058810781929733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97.461019134544486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97.461019134544486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97.461019134544486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3972.3528981789773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238.34117389073862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4210.6940720697157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353.14492032304065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4563.8389923927562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4210.6940720697157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5200.9561166869016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238.34117389073862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353.14492032304065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637.11712429414547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481.08844079353838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156.02868350060703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1228.6032185079248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2003.2638960000002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1681.4512215483337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153.91509482943204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97.461019134544486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3972.3528981789773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1228.6032185079248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5200.9561166869025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B1B5-9E19-4F23-8E94-3134C21A376D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(Vitória)'!B34</f>
        <v>Auxiliar de cozinha</v>
      </c>
      <c r="E5" s="28" t="str">
        <f>'Dados Iniciais (Vitória)'!E34</f>
        <v>Auxiliar de cozinha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295</v>
      </c>
      <c r="E6" s="28" t="str">
        <f>D6</f>
        <v>5135-05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1233.15*(1+7.06%)</f>
        <v>1320.2103900000002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1320.2103900000002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1534.2103900000002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127.85086583333334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170.46782111111114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298.31868694444449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332.41225116666669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41.551531395833337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33.241225116666669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24.930918837500002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16.620612558333335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9.9723675350000018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3.3241225116666668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132.96490046666668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595.01792958833335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1.4852366887500004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514.22673668875007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298.31868694444449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595.01792958833335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514.22673668875007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1407.5633532215279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19.484649523646993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1.502801693960278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0.60112067758411125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31.937896472222224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10.679808992611115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54.337160535886852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-0.17362259023504725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118.36981530567654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59.845080523061888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2.4520029914762946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11.85973805441639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3.8247611803880242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77.981582749342593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77.981582749342593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77.981582749342593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2"/>
      <c r="B129" s="108"/>
      <c r="C129" s="22"/>
      <c r="D129" s="22"/>
      <c r="E129" s="108"/>
    </row>
    <row r="130" spans="1:7" x14ac:dyDescent="0.2">
      <c r="A130" s="111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3179.2847246098809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190.75708347659284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3370.0418080864738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282.64061112780581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3652.6824192142794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3370.0418080864738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4162.6010475376406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190.75708347659284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282.64061112780581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509.91862832336096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385.04059689723175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124.87803142612921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983.31632292775964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1534.2103900000002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1407.5633532215279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118.36981530567654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77.981582749342593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3179.2847246098809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983.31632292775964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4162.6010475376406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B8D3E-E609-40BC-BCDE-50FD43705F15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(Vitória)'!B35</f>
        <v>Cozinheiro</v>
      </c>
      <c r="E5" s="28" t="str">
        <f>'Dados Iniciais (Vitória)'!E35</f>
        <v>Cozinheiro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296</v>
      </c>
      <c r="E6" s="28" t="str">
        <f>D6</f>
        <v>5132-15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1461</f>
        <v>1461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1461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1675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139.58333333333331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186.11111111111111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325.69444444444446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362.91666666666669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45.364583333333336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36.291666666666664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27.218749999999996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18.145833333333332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10.887499999999999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3.6291666666666664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145.16666666666666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649.62083333333328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1.6436249999999999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514.38512500000013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325.69444444444446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649.62083333333328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514.38512500000013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1489.700402777778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21.272693865740742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1.6407090277777781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0.65628361111111122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34.675472222222218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11.659861111111113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59.323509012092167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-0.18955538336805561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129.03897346668705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64.352944265769324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2.6367014710451655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12.753079373472836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4.1244177150719441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83.867142825359267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83.867142825359267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83.867142825359267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ht="12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2"/>
      <c r="B129" s="108"/>
      <c r="C129" s="22"/>
      <c r="D129" s="22"/>
      <c r="E129" s="108"/>
    </row>
    <row r="130" spans="1:7" x14ac:dyDescent="0.2">
      <c r="A130" s="111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3418.7661024031577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205.12596614418945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3623.8920685473472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303.93067126280249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3927.8227398101499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3623.8920685473472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4476.151270438917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205.12596614418945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303.93067126280249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548.32853062876734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414.04399251559983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134.28453811316751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1057.3851680357593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1675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1489.700402777778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129.03897346668705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83.867142825359267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3418.7661024031577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1057.3851680357593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4476.151270438917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84E8E-E2E0-46F2-BE41-344877B20BE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(Vitória)'!B36</f>
        <v>Jardineiro</v>
      </c>
      <c r="E5" s="28" t="str">
        <f>'Dados Iniciais (Vitória)'!E36</f>
        <v>Jardineiro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297</v>
      </c>
      <c r="E6" s="28" t="str">
        <f>D6</f>
        <v>6220-10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1336.47*(1+7.06%)</f>
        <v>1430.8247819999999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1430.8247819999999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1430.8247819999999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119.23539849999999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158.98053133333332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278.21592983333329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310.01203609999999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38.751504512499999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31.001203609999997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23.250902707499996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15.500601804999999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9.3003610830000003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3.1001203609999997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124.00481443999999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554.92154461899997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1.6096778797499998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514.35117787975014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278.21592983333329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554.92154461899997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514.35117787975014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1347.4886523320833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18.171640336120138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1.4015326191018334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0.56061304764073339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29.927620761111108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9.9601302880333336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50.675550358030939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-0.1619227104982236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110.53516469953986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56.444745339293355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2.3126827337416667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11.185880082729476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3.5875019576117482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73.530810113376248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73.530810113376248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73.530810113376248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12.75" customHeight="1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2998.6410758116667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179.9184645487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3178.5595403603666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266.58126579850409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3445.1408061588709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3178.5595403603666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3926.0863887850378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179.9184645487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266.58126579850409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480.94558262616715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363.16299096261599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117.78259166355113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927.4453129733713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1430.8247819999999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1347.4886523320833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110.53516469953986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73.530810113376248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2998.6410758116667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927.4453129733713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3926.0863887850383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9F100-0A5C-40D1-BE78-DC76A521F63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(Vitória)'!B37</f>
        <v>Auxiliar de Enfermagem</v>
      </c>
      <c r="E5" s="28" t="str">
        <f>'Dados Iniciais (Vitória)'!E37</f>
        <v>Auxiliar de Enfermagem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308</v>
      </c>
      <c r="E6" s="28" t="str">
        <f>D6</f>
        <v>3222-30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1783.56</f>
        <v>1783.56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1783.56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2211.56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184.29666666666665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245.72888888888886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430.02555555555551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479.17133333333334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59.896416666666667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47.917133333333332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35.937849999999997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23.958566666666666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14.37514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4.791713333333333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191.66853333333333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857.71668666666676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2.0065049999999998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514.74800500000003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430.02555555555551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857.71668666666676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514.74800500000003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1802.4902472222225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28.087067967592592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2.1662844522222224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0.86651378088888897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45.108583333333335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15.39491488888889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78.326865427332905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-0.25027647978594442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169.69995337047288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82.418040399042695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3.3768737520904444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16.333111452900152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5.4355824662563679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107.56360807028966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107.56360807028966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107.56360807028966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ht="12.75" customHeight="1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ht="12.75" customHeight="1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ht="25.5" customHeight="1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4378.4788086629851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262.70872851977907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4641.1875371827646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389.24979468220079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5030.437331864965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4641.1875371827646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5732.6921160854308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262.70872851977907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389.24979468220079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702.25478422046524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530.27402073790233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171.98076348256291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1354.2133074224453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2211.56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1802.4902472222225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169.69995337047288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107.56360807028966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4378.4788086629851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1354.2133074224453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5732.6921160854308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24DFD-88B2-4626-A6B7-913C0D25013F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(Vitória)'!B38</f>
        <v>Eletromecânico</v>
      </c>
      <c r="E5" s="28" t="str">
        <f>'Dados Iniciais (Vitória)'!E38</f>
        <v>Eletromecânico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298</v>
      </c>
      <c r="E6" s="28" t="str">
        <f>D6</f>
        <v>9541-25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2128.4</f>
        <v>2128.4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2128.4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</f>
        <v>638.52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2766.92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230.57666666666665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307.43555555555554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538.01222222222214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599.49933333333342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74.937416666666678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59.949933333333341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44.962450000000004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29.974966666666671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17.98498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5.9949933333333343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239.79973333333336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1073.1038066666667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2.3944500000000004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515.13595000000009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538.01222222222214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1073.1038066666667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515.13595000000009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2126.251978888889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35.14020424537037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2.710274998888889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1.0841099995555556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55.907250000000005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19.260837555555558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97.996061824321259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-0.31312512319327773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211.78561350049836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99.210534872855305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4.0649043525049668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19.6609469909091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6.4285913065726845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129.36497752284205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129.36497752284205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129.36497752284205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12.7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5270.5842365788967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316.23505419473378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5586.8192907736302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468.55858429289714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6055.3778750665269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5586.8192907736302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6900.7155271413421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316.23505419473378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468.55858429289714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845.3376520748144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638.31618626057411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207.02146581424026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1630.1312905624454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2766.92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2126.251978888889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211.78561350049836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129.36497752284205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5270.5842365788967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1630.1312905624454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6900.7155271413421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E6A2B-D11E-4DB0-B707-3BC2F9F69647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(Vitória)'!B39</f>
        <v>Técnico em Áudio Visual</v>
      </c>
      <c r="E5" s="28" t="str">
        <f>'Dados Iniciais (Vitória)'!E39</f>
        <v>Técnico em Áudio Visual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309</v>
      </c>
      <c r="E6" s="28" t="str">
        <f>D6</f>
        <v>3731-05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2692.01</f>
        <v>2692.01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2692.01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2692.01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224.33416666666668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299.11222222222221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523.44638888888892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583.26883333333342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72.908604166666677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58.326883333333335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43.745162499999999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29.163441666666667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17.498065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5.8326883333333335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233.30753333333334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1044.0512116666666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3.0285112499999998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515.77001125000004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523.44638888888892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1044.0512116666666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515.77001125000004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2083.2676118055556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34.188838575231486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2.6368985730555559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1.0547594292222224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54.45066666666667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18.739380722222226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95.342972833219278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-0.30464775377948616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206.10886904583796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96.825929128784466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3.9672010765322643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19.188380169366621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6.2718079374384157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126.25331831212176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126.25331831212176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126.25331831212176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5143.9014658301812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308.63408794981086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5452.5355537799924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457.29639834691392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5909.8319521269059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5452.5355537799924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6734.8512274950499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308.63408794981086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457.29639834691392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825.01927536814367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622.97373854329214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202.0455368248515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1590.9497616648684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2692.01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2083.2676118055556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206.10886904583796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126.25331831212176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5143.9014658301812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1590.9497616648684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6734.8512274950499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E6FF9-3472-4BC0-BC33-DDD86E00F804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8.25" x14ac:dyDescent="0.2">
      <c r="A5" s="14">
        <v>1</v>
      </c>
      <c r="B5" s="136" t="s">
        <v>26</v>
      </c>
      <c r="C5" s="136"/>
      <c r="D5" s="28" t="str">
        <f>'Dados Iniciais (Vitória)'!B25</f>
        <v>Artífice de Manutenção de Edifícios</v>
      </c>
      <c r="E5" s="28" t="str">
        <f>'Dados Iniciais (Vitória)'!E25</f>
        <v>Artífice de Manutenção de Edifícios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286</v>
      </c>
      <c r="E6" s="28" t="str">
        <f>D6</f>
        <v>5143-10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1559.26*(1+7.06%)</f>
        <v>1669.343756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1669.343756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1669.343756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139.11197966666666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185.48263955555555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324.59461922222221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361.69114713333335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45.211393391666668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36.169114713333336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27.126836035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18.084557356666668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10.850734414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3.6169114713333332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144.67645885333334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647.42715336866661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IF((4.5*2*J56)-(D16*6%)&gt;=0,(4.5*2*J56)-(D16*6%),0)</f>
        <v>89.509017497142835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1.8780117254999997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604.1285292226429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324.59461922222221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647.42715336866661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604.1285292226429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1576.1503018135318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21.200858912282872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1.6351685796618889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0.65406743186475558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34.565489700000001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11.620487368155558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59.12318170349004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-0.18891528098008945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128.61033841447502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65.80685676853777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2.6962719115053329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13.041207007125692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4.0951656211818372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85.639501308350631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85.639501308350631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85.639501308350631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ht="25.5" customHeight="1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ht="25.5" customHeight="1" x14ac:dyDescent="0.2">
      <c r="A129" s="111" t="s">
        <v>314</v>
      </c>
      <c r="B129" s="108">
        <f>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ht="25.5" customHeight="1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ht="25.5" customHeight="1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0.72960000000000003</v>
      </c>
      <c r="E223" s="45">
        <f>D260</f>
        <v>3496.0055642030243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209.76033385218145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0.78959999999999997</v>
      </c>
      <c r="E225" s="53">
        <f>SUM(E223:E224)</f>
        <v>3705.7658980552055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318.6695852051019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0.85749999999999993</v>
      </c>
      <c r="E227" s="53">
        <f>E225+E226</f>
        <v>4024.4354832603076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3705.7658980552055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4693.2192224609998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209.76033385218145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318.6695852051019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0.14250000000000002</v>
      </c>
      <c r="E244" s="45">
        <f>E245+E246+E247</f>
        <v>668.78373920069248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434.12277807764247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5%</f>
        <v>0.05</v>
      </c>
      <c r="E247" s="45">
        <f>C238*D247</f>
        <v>234.66096112305001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0.34245187436676816</v>
      </c>
      <c r="E248" s="53">
        <f>E242+E243+E244</f>
        <v>1197.2136582579758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1669.343756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1576.1503018135318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128.61033841447502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85.639501308350631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3496.0055642030243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1197.2136582579758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4693.2192224609998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4:C4"/>
    <mergeCell ref="B5:C5"/>
    <mergeCell ref="B6:C6"/>
    <mergeCell ref="B7:C7"/>
    <mergeCell ref="B8:C8"/>
    <mergeCell ref="B9:C9"/>
    <mergeCell ref="B20:C20"/>
    <mergeCell ref="B21:C21"/>
    <mergeCell ref="B22:C22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C1250-4271-45B9-934C-E2873A7AB91E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(Vitória)'!B40</f>
        <v>Assistente de Laboratório</v>
      </c>
      <c r="E5" s="28" t="str">
        <f>'Dados Iniciais (Vitória)'!E40</f>
        <v>Assistente de Laboratório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299</v>
      </c>
      <c r="E6" s="28" t="str">
        <f>D6</f>
        <v>8181-05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1744.47</f>
        <v>1744.47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1744.47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</f>
        <v>214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1958.47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163.20583333333332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217.60777777777776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380.81361111111107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424.33516666666668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53.041895833333335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42.433516666666662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31.825137499999997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21.216758333333331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12.730055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4.2433516666666664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169.73406666666665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759.5599483333333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1.9625287499999999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514.70402875000013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380.81361111111107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759.5599483333333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514.70402875000013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1655.0775881944444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24.872795674768518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1.9183757669444446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0.76735030677777782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40.18738888888889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13.633127277777781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69.363171758156525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-0.22163494427751387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150.52057472903641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74.319150428148887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3.0450419246001914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14.728122158093766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4.8977956740498261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96.990110184892686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96.990110184892686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96.990110184892686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3948.2232731083736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236.89339638650242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4185.1166694948761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350.99977996381187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4536.1164494586883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4185.1166694948761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5169.3634751665959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236.89339638650242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350.99977996381187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633.24702570790794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478.16612145291009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155.08090425499788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1221.1402020582223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1958.47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1655.0775881944444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150.52057472903641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96.990110184892686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3948.2232731083736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1221.1402020582223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5169.3634751665959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C11A3-2E71-4D3D-AE77-5F6C6B86CE89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(Vitória)'!B41</f>
        <v>Operador de Caldeira</v>
      </c>
      <c r="E5" s="28" t="str">
        <f>'Dados Iniciais (Vitória)'!E41</f>
        <v>Operador de Caldeira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300</v>
      </c>
      <c r="E6" s="28" t="str">
        <f>D6</f>
        <v>8621-20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2443.84</f>
        <v>2443.84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2443.84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2871.84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239.32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319.09333333333331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558.4133333333333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622.23200000000008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77.779000000000011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62.223200000000006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46.667400000000001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31.111600000000003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18.666960000000003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6.2223200000000007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248.89280000000002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1113.79528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2.7493199999999995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515.4908200000001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558.4133333333333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1113.79528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515.4908200000001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2187.6994333333332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36.472700388888896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2.8130470533333338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1.1252188213333336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57.947361111111114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19.991197333333336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101.7120155947981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-0.32499864607266665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219.73654165672545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102.66923740427005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4.2066160668101622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20.346371852438335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6.6708815297373842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133.89310685325592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133.89310685325592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133.89310685325592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41.15958333333333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41.15958333333333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[2]PESQUISA!$F$17</f>
        <v>29.387499999999996</v>
      </c>
      <c r="C127" s="22">
        <v>2</v>
      </c>
      <c r="D127" s="22">
        <v>12</v>
      </c>
      <c r="E127" s="108">
        <f>B127*C127/D127</f>
        <v>4.8979166666666663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41.15958333333333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3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5454.3286651766475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327.25971991059885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5781.588385087246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484.89359109118584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6266.481976178432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5781.588385087246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7141.2900013429426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327.25971991059885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484.89359109118584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874.80802516451035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660.56932512422213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214.23870004028828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1686.961336166295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2871.84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2187.6994333333332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219.73654165672545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133.89310685325592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41.15958333333333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5454.3286651766475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1686.961336166295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7141.2900013429426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84612-09AD-4A22-8266-1B2D1C152DA0}">
  <dimension ref="A1:K281"/>
  <sheetViews>
    <sheetView zoomScaleNormal="100" workbookViewId="0"/>
  </sheetViews>
  <sheetFormatPr defaultRowHeight="12.75" x14ac:dyDescent="0.2"/>
  <cols>
    <col min="1" max="1" width="15.83203125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(Vitória)'!B42</f>
        <v>Operador de Máquinas de Alimentos</v>
      </c>
      <c r="E5" s="28" t="str">
        <f>'Dados Iniciais (Vitória)'!E42</f>
        <v>Operador de Máquinas de Alimentos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301</v>
      </c>
      <c r="E6" s="28" t="str">
        <f>D6</f>
        <v>8418-10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1691.7</f>
        <v>1691.7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1691.7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1691.7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140.97499999999999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187.96666666666667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328.94166666666666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366.53500000000003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45.816875000000003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36.653500000000001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27.490124999999999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18.326750000000001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10.99605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3.6653500000000001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146.614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656.09765000000004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1.9031624999999999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514.64466250000009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328.94166666666666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656.09765000000004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514.64466250000009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1499.6839791666669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21.484785798611114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1.6570671416666669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0.66282685666666685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35.000194444444446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11.776111666666669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59.914973251197807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-0.19144527883208332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130.30451388042127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64.797562969749904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2.6549186140867982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12.841191233582565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4.1427486395990929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84.436421457018355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84.436421457018355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84.436421457018355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3442.3865811707733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206.5431948702464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3648.9297760410195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306.03054816351937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3954.9603242045387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3648.9297760410195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4507.0772925407855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206.5431948702464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306.03054816351937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552.11696833624626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416.90464956002268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135.21231877622355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1064.6907113700122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1691.7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1499.6839791666669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130.30451388042127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84.436421457018355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3442.3865811707733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1064.6907113700122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4507.0772925407855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6362F-B80C-4E0F-A1EF-7E4FAB0988D2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(Vitória)'!B43</f>
        <v>Técnico em Alimentos e Laticínios</v>
      </c>
      <c r="E5" s="28" t="str">
        <f>'Dados Iniciais (Vitória)'!E43</f>
        <v>Técnico em Alimentos e Laticínios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302</v>
      </c>
      <c r="E6" s="28" t="str">
        <f>D6</f>
        <v>3252-05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2029.91</f>
        <v>2029.91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2029.91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2029.91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169.15916666666666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225.54555555555555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394.70472222222224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439.81383333333338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54.976729166666672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43.981383333333333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32.986037500000002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21.990691666666667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13.194415000000001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4.3981383333333337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175.92553333333333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787.26676166666675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2.2836487500000002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515.02514875000008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394.70472222222224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787.26676166666675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515.02514875000008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1696.996632638889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25.78009194328704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1.988353231388889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0.79534129255555563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41.576500000000003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14.13042905555556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71.893363688797635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-0.22971962283740283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155.9343595887473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75.626519711806949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3.0986081219630379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14.987208738127684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4.8625946324635425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98.574931204361221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98.574931204361221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98.574931204361221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4017.6775900986645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241.06065540591987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4258.7382455045845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357.17431678577236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4615.9125622903566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4258.7382455045845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5260.299216285307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241.06065540591987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357.17431678577236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644.38665399495017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486.5776775063909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157.80897648855921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1242.6216261866425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2029.91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1696.996632638889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155.9343595887473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98.574931204361221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4017.6775900986645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1242.6216261866425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5260.299216285307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C0B05-CD46-49E6-B6AF-D7CEE4C9F6E5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(Vitória)'!B44</f>
        <v>Técnico Florestal / Agropecuária</v>
      </c>
      <c r="E5" s="28" t="str">
        <f>'Dados Iniciais (Vitória)'!E44</f>
        <v>Técnico Florestal / Agropecuária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310</v>
      </c>
      <c r="E6" s="28" t="str">
        <f>D6</f>
        <v>3951-10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3536.34</f>
        <v>3536.34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3536.34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3536.34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294.69499999999999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392.92666666666668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687.62166666666667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766.20700000000011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95.775875000000013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76.620700000000014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57.465525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38.310350000000007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22.986210000000003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7.6620700000000008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306.48280000000005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1371.5105300000002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3.9783824999999999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516.71988250000004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687.62166666666667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1371.5105300000002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516.71988250000004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2575.852079166667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44.911927298611118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3.4639432616666674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1.3855773046666671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70.868194444444441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24.616855666666673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125.24662558795349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-0.40019837875808334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270.09292518525098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123.86005894759835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5.0748571546646266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24.545841390538623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8.0688794822042134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161.5496369750058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161.5496369750058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161.5496369750058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6580.0963079935909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394.80577847961547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6974.9020864732065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584.97511323064566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7559.8771997038521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6974.9020864732065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8615.2446720271819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394.80577847961547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584.97511323064566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1055.3674723233298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796.91013216251429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258.45734016081542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2035.148364033591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3536.34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2575.852079166667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270.09292518525098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161.5496369750058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6580.0963079935909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2035.148364033591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8615.2446720271819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8311F-0F20-4C80-B0EC-3588796DC21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(Vitória)'!B45</f>
        <v xml:space="preserve">Taxidermista </v>
      </c>
      <c r="E5" s="28" t="str">
        <f>'Dados Iniciais (Vitória)'!E45</f>
        <v xml:space="preserve">Taxidermista 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303</v>
      </c>
      <c r="E6" s="28" t="str">
        <f>D6</f>
        <v>3281-10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1939.68</f>
        <v>1939.68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1939.68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2367.6800000000003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197.30666666666667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263.07555555555558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460.38222222222225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512.99733333333347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64.124666666666684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51.299733333333343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38.474800000000009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25.649866666666671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15.389920000000004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5.1299733333333339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205.19893333333337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918.26522666666676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2.18214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514.92364000000009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460.38222222222225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918.26522666666676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514.92364000000009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1893.5710888888889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30.06981003703704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2.3192083288888892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0.92768333155555571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48.144250000000007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16.481683555555559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83.856170637462952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-0.26794417318977781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181.53086171731022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86.432074098673539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3.5413387766731859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17.1285885047002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5.5797244580927288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112.68172583813966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112.68172583813966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112.68172583813966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4591.7253431110057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275.50352058666033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4867.2288636976664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408.20755909717337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5275.4364227948399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4867.2288636976664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6011.8933593103584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275.50352058666033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408.20755909717337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736.45693651551892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556.10013573620813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180.35680077931073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1420.1680161993527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2367.6800000000003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1893.5710888888889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181.53086171731022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112.68172583813966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4591.7253431110057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1420.1680161993527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6011.8933593103584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0FB59-2BB8-4ECC-9ECF-8A8136C8EE8A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(Vitória)'!B46</f>
        <v>Técnico em Anatomia e Necrópsia</v>
      </c>
      <c r="E5" s="28" t="str">
        <f>'Dados Iniciais (Vitória)'!E46</f>
        <v>Técnico em Anatomia e Necrópsia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304</v>
      </c>
      <c r="E6" s="28" t="str">
        <f>D6</f>
        <v>3281-05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2192.73</f>
        <v>2192.73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2192.73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1070*40%</f>
        <v>428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2620.73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218.39416666666665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291.1922222222222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509.58638888888885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567.82483333333334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70.978104166666668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56.782483333333332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42.586862499999995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28.391241666666666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17.034745000000001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5.6782483333333333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227.12993333333333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1016.4064516666667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2.4668212500000002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515.20832125000004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509.58638888888885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1016.4064516666667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515.20832125000004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2041.2011618055558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33.283574325231484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2.5670778330555555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1.0268311332222222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53.064666666666668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18.243192722222226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92.818447625827048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-0.29658118200248607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200.70720912422271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95.519025674899353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3.9136539653831353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18.929385904674866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6.3064596872147849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124.66852523217213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124.66852523217213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124.66852523217213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87.164999999999992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87.164999999999992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313</v>
      </c>
      <c r="B127" s="108">
        <f>[2]PESQUISA!$F$18</f>
        <v>54.392499999999998</v>
      </c>
      <c r="C127" s="22">
        <v>4</v>
      </c>
      <c r="D127" s="22">
        <v>6</v>
      </c>
      <c r="E127" s="108">
        <f>B127*C127/D127</f>
        <v>36.261666666666663</v>
      </c>
    </row>
    <row r="128" spans="1:7" x14ac:dyDescent="0.2">
      <c r="A128" s="112" t="s">
        <v>314</v>
      </c>
      <c r="B128" s="109">
        <f>[2]PESQUISA!$F$19</f>
        <v>76.355000000000004</v>
      </c>
      <c r="C128" s="24">
        <v>4</v>
      </c>
      <c r="D128" s="24">
        <v>6</v>
      </c>
      <c r="E128" s="109">
        <f>B128*C128/D128</f>
        <v>50.903333333333336</v>
      </c>
    </row>
    <row r="129" spans="1:7" x14ac:dyDescent="0.2">
      <c r="A129" s="25"/>
      <c r="B129" s="108"/>
      <c r="C129" s="22"/>
      <c r="D129" s="22"/>
      <c r="E129" s="108"/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87.164999999999992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Camisa</v>
      </c>
      <c r="B142" s="69">
        <f>B127*0</f>
        <v>0</v>
      </c>
      <c r="C142" s="22">
        <f t="shared" ref="C142:D143" si="2">C127</f>
        <v>4</v>
      </c>
      <c r="D142" s="22">
        <f t="shared" si="2"/>
        <v>6</v>
      </c>
      <c r="E142" s="69">
        <f>B142*C142/D142</f>
        <v>0</v>
      </c>
    </row>
    <row r="143" spans="1:7" x14ac:dyDescent="0.2">
      <c r="A143" s="113" t="str">
        <f>A128</f>
        <v>Jaleco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/>
      <c r="B144" s="69"/>
      <c r="C144" s="22"/>
      <c r="D144" s="22"/>
      <c r="E144" s="69"/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5074.471896161951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304.46831376971704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5378.9402099316685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451.12406157900233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5830.0642715106706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5378.9402099316685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6643.9478877614483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304.46831376971704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451.12406157900233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813.88361625077732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614.56517961793395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199.31843663284343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1569.4759915994966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2620.73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2041.2011618055558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200.70720912422271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124.66852523217213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87.164999999999992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5074.471896161951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1569.4759915994966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6643.9478877614474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5B8B3-7658-44DA-8CDA-DD99E86CB5E1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(Vitória)'!B47</f>
        <v xml:space="preserve">Técnico em Herbário </v>
      </c>
      <c r="E5" s="28" t="str">
        <f>'Dados Iniciais (Vitória)'!E47</f>
        <v xml:space="preserve">Técnico em Herbário 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305</v>
      </c>
      <c r="E6" s="28" t="str">
        <f>D6</f>
        <v>3211-05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2373.54</f>
        <v>2373.54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2373.54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2373.54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197.79499999999999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263.72666666666663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461.52166666666665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514.26700000000005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64.283375000000007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51.426700000000004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38.570025000000001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25.713350000000002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15.42801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5.1426699999999999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205.70680000000002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920.53792999999996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2.6702324999999996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515.41173250000008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461.52166666666665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920.53792999999996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515.41173250000008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1897.4713291666667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30.144232715277781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2.3249483616666669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0.92997934466666676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48.258194444444442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16.522475666666669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84.063714376454499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-0.26860733411308335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181.97493757506362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86.629016401062302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3.5494079965720444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17.167617345462883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5.5939765505854506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112.94001829368268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112.94001829368268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112.94001829368268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4602.1879517020789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276.13127710212473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4878.3192288042037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409.137692237902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5287.4569210421059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4878.3192288042037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6025.5919328115169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276.13127710212473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409.137692237902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738.13501176941077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557.36725378506526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180.76775798434551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1423.4039811094376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2373.54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1897.4713291666667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181.97493757506362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112.94001829368268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4602.1879517020789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1423.4039811094376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6025.591932811516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97079-A7F2-433F-B88C-15082E82783E}">
  <dimension ref="A1:K281"/>
  <sheetViews>
    <sheetView zoomScaleNormal="100" workbookViewId="0"/>
  </sheetViews>
  <sheetFormatPr defaultRowHeight="12.75" x14ac:dyDescent="0.2"/>
  <cols>
    <col min="1" max="1" width="16" customWidth="1"/>
    <col min="2" max="2" width="21.83203125" customWidth="1"/>
    <col min="3" max="3" width="16.83203125" customWidth="1"/>
    <col min="4" max="4" width="21.6640625" customWidth="1"/>
    <col min="5" max="5" width="22.5" customWidth="1"/>
    <col min="6" max="6" width="19.1640625" customWidth="1"/>
    <col min="7" max="7" width="20.6640625" customWidth="1"/>
    <col min="8" max="8" width="17" customWidth="1"/>
    <col min="9" max="9" width="25.83203125" customWidth="1"/>
    <col min="10" max="11" width="15.83203125" customWidth="1"/>
    <col min="12" max="1025" width="8.6640625" customWidth="1"/>
  </cols>
  <sheetData>
    <row r="1" spans="1:11" ht="15.75" x14ac:dyDescent="0.2">
      <c r="A1" s="12" t="s">
        <v>20</v>
      </c>
      <c r="B1" s="13"/>
      <c r="C1" s="13"/>
      <c r="D1" s="13"/>
      <c r="E1" s="13"/>
      <c r="F1" s="13"/>
      <c r="G1" s="13"/>
    </row>
    <row r="2" spans="1:11" ht="15.75" x14ac:dyDescent="0.2">
      <c r="A2" s="20" t="s">
        <v>21</v>
      </c>
    </row>
    <row r="3" spans="1:11" ht="15.75" x14ac:dyDescent="0.2">
      <c r="A3" s="20" t="s">
        <v>22</v>
      </c>
      <c r="B3" s="27"/>
      <c r="C3" s="27"/>
      <c r="D3" s="27"/>
    </row>
    <row r="4" spans="1:11" ht="34.15" customHeight="1" x14ac:dyDescent="0.2">
      <c r="A4" s="135" t="s">
        <v>23</v>
      </c>
      <c r="B4" s="135"/>
      <c r="C4" s="135"/>
      <c r="D4" s="7" t="s">
        <v>24</v>
      </c>
      <c r="E4" s="7" t="s">
        <v>25</v>
      </c>
    </row>
    <row r="5" spans="1:11" ht="30" customHeight="1" x14ac:dyDescent="0.2">
      <c r="A5" s="14">
        <v>1</v>
      </c>
      <c r="B5" s="136" t="s">
        <v>26</v>
      </c>
      <c r="C5" s="136"/>
      <c r="D5" s="28" t="str">
        <f>'Dados Iniciais (Vitória)'!B48</f>
        <v>Jornalista</v>
      </c>
      <c r="E5" s="28" t="str">
        <f>'Dados Iniciais (Vitória)'!E48</f>
        <v>Jornalista</v>
      </c>
      <c r="I5" s="29"/>
    </row>
    <row r="6" spans="1:11" ht="12.95" customHeight="1" x14ac:dyDescent="0.2">
      <c r="A6" s="14">
        <v>2</v>
      </c>
      <c r="B6" s="136" t="s">
        <v>27</v>
      </c>
      <c r="C6" s="136"/>
      <c r="D6" s="28" t="s">
        <v>306</v>
      </c>
      <c r="E6" s="28" t="str">
        <f>D6</f>
        <v>2611-25</v>
      </c>
      <c r="I6" s="29"/>
      <c r="J6" s="30"/>
    </row>
    <row r="7" spans="1:11" ht="12.95" customHeight="1" x14ac:dyDescent="0.2">
      <c r="A7" s="14">
        <v>3</v>
      </c>
      <c r="B7" s="136" t="s">
        <v>28</v>
      </c>
      <c r="C7" s="136"/>
      <c r="D7" s="31">
        <f>3363.61</f>
        <v>3363.61</v>
      </c>
      <c r="E7" s="31">
        <f>D7*(1+0%)*0</f>
        <v>0</v>
      </c>
    </row>
    <row r="8" spans="1:11" ht="27.6" customHeight="1" x14ac:dyDescent="0.2">
      <c r="A8" s="14">
        <v>4</v>
      </c>
      <c r="B8" s="136" t="s">
        <v>29</v>
      </c>
      <c r="C8" s="136"/>
      <c r="D8" s="32" t="s">
        <v>311</v>
      </c>
      <c r="E8" s="28" t="str">
        <f>D8</f>
        <v>Apoio Administrativo</v>
      </c>
    </row>
    <row r="9" spans="1:11" ht="12.95" customHeight="1" x14ac:dyDescent="0.2">
      <c r="A9" s="14">
        <v>5</v>
      </c>
      <c r="B9" s="136" t="s">
        <v>30</v>
      </c>
      <c r="C9" s="136"/>
      <c r="D9" s="33">
        <v>44927</v>
      </c>
      <c r="E9" s="33">
        <v>45292</v>
      </c>
    </row>
    <row r="10" spans="1:11" x14ac:dyDescent="0.2">
      <c r="A10" s="27" t="s">
        <v>31</v>
      </c>
    </row>
    <row r="11" spans="1:11" x14ac:dyDescent="0.2">
      <c r="A11" s="27" t="s">
        <v>32</v>
      </c>
    </row>
    <row r="12" spans="1:11" ht="27" customHeight="1" x14ac:dyDescent="0.2">
      <c r="A12" s="137" t="s">
        <v>248</v>
      </c>
      <c r="B12" s="137"/>
      <c r="C12" s="137"/>
      <c r="D12" s="137"/>
      <c r="E12" s="137"/>
      <c r="F12" s="137"/>
      <c r="G12" s="137"/>
    </row>
    <row r="13" spans="1:11" x14ac:dyDescent="0.2">
      <c r="A13" s="26"/>
      <c r="B13" s="26"/>
      <c r="C13" s="26"/>
      <c r="D13" s="26"/>
      <c r="E13" s="26"/>
      <c r="F13" s="26"/>
      <c r="G13" s="26"/>
    </row>
    <row r="14" spans="1:11" ht="15.75" x14ac:dyDescent="0.2">
      <c r="A14" s="12" t="s">
        <v>33</v>
      </c>
      <c r="B14" s="34"/>
      <c r="C14" s="34"/>
      <c r="D14" s="34"/>
      <c r="E14" s="13"/>
      <c r="F14" s="13"/>
      <c r="G14" s="13"/>
    </row>
    <row r="15" spans="1:11" ht="31.5" x14ac:dyDescent="0.2">
      <c r="A15" s="35">
        <v>1</v>
      </c>
      <c r="B15" s="138" t="s">
        <v>34</v>
      </c>
      <c r="C15" s="138"/>
      <c r="D15" s="7" t="s">
        <v>35</v>
      </c>
      <c r="E15" s="7" t="s">
        <v>36</v>
      </c>
      <c r="I15" s="29"/>
      <c r="J15" s="29"/>
      <c r="K15" s="29"/>
    </row>
    <row r="16" spans="1:11" ht="12.95" customHeight="1" x14ac:dyDescent="0.2">
      <c r="A16" s="14" t="s">
        <v>6</v>
      </c>
      <c r="B16" s="133" t="s">
        <v>37</v>
      </c>
      <c r="C16" s="133"/>
      <c r="D16" s="36">
        <f>D7</f>
        <v>3363.61</v>
      </c>
      <c r="E16" s="36">
        <f>E7</f>
        <v>0</v>
      </c>
      <c r="I16" s="29"/>
      <c r="J16" s="37"/>
      <c r="K16" s="37"/>
    </row>
    <row r="17" spans="1:11" ht="12.95" customHeight="1" x14ac:dyDescent="0.2">
      <c r="A17" s="14" t="s">
        <v>8</v>
      </c>
      <c r="B17" s="133" t="s">
        <v>38</v>
      </c>
      <c r="C17" s="133"/>
      <c r="D17" s="38">
        <f>D16*30%*0</f>
        <v>0</v>
      </c>
      <c r="E17" s="38">
        <f>E16*30%*0</f>
        <v>0</v>
      </c>
      <c r="I17" s="29"/>
    </row>
    <row r="18" spans="1:11" ht="27.6" customHeight="1" x14ac:dyDescent="0.2">
      <c r="A18" s="14" t="s">
        <v>11</v>
      </c>
      <c r="B18" s="133" t="s">
        <v>39</v>
      </c>
      <c r="C18" s="133"/>
      <c r="D18" s="38">
        <f>1070*20%*0</f>
        <v>0</v>
      </c>
      <c r="E18" s="38">
        <f>1070*20%*0</f>
        <v>0</v>
      </c>
      <c r="I18" s="29"/>
    </row>
    <row r="19" spans="1:11" ht="12.95" customHeight="1" x14ac:dyDescent="0.2">
      <c r="A19" s="14" t="s">
        <v>13</v>
      </c>
      <c r="B19" s="133" t="s">
        <v>40</v>
      </c>
      <c r="C19" s="133"/>
      <c r="D19" s="38">
        <f>(D16+D17+D18)/220*7*30.4375*20%*0</f>
        <v>0</v>
      </c>
      <c r="E19" s="38">
        <f>(E16+E17+E18)/220*7*30.4375*20%*0</f>
        <v>0</v>
      </c>
    </row>
    <row r="20" spans="1:11" ht="12.95" customHeight="1" x14ac:dyDescent="0.2">
      <c r="A20" s="14" t="s">
        <v>41</v>
      </c>
      <c r="B20" s="133" t="s">
        <v>42</v>
      </c>
      <c r="C20" s="133"/>
      <c r="D20" s="38">
        <f>(D16+D17+D18)/220*1*30.4375*20%*0</f>
        <v>0</v>
      </c>
      <c r="E20" s="38">
        <f>(E16+E17+E18)/220*1*30.4375*20%*0</f>
        <v>0</v>
      </c>
    </row>
    <row r="21" spans="1:11" ht="25.5" customHeight="1" x14ac:dyDescent="0.2">
      <c r="A21" s="39" t="s">
        <v>43</v>
      </c>
      <c r="B21" s="136" t="s">
        <v>44</v>
      </c>
      <c r="C21" s="136"/>
      <c r="D21" s="38">
        <f>(D19+D20)*4.3482/30.4375*0%</f>
        <v>0</v>
      </c>
      <c r="E21" s="38">
        <f>(E19+E20)*4.3482/30.4375*0%</f>
        <v>0</v>
      </c>
    </row>
    <row r="22" spans="1:11" ht="12.95" customHeight="1" x14ac:dyDescent="0.2">
      <c r="A22" s="39" t="s">
        <v>45</v>
      </c>
      <c r="B22" s="133" t="s">
        <v>46</v>
      </c>
      <c r="C22" s="133"/>
      <c r="D22" s="38">
        <f>(SUM(D16:D21)/220)*0.5*J56*0</f>
        <v>0</v>
      </c>
      <c r="E22" s="38">
        <f>(SUM(E16:E21)/220)*0.5*K56*0</f>
        <v>0</v>
      </c>
    </row>
    <row r="23" spans="1:11" ht="15.75" x14ac:dyDescent="0.2">
      <c r="A23" s="40"/>
      <c r="B23" s="138" t="s">
        <v>47</v>
      </c>
      <c r="C23" s="138"/>
      <c r="D23" s="41">
        <f>SUM(D16:D22)</f>
        <v>3363.61</v>
      </c>
      <c r="E23" s="41">
        <f>SUM(E16:E22)</f>
        <v>0</v>
      </c>
    </row>
    <row r="24" spans="1:11" x14ac:dyDescent="0.2">
      <c r="A24" s="27" t="s">
        <v>48</v>
      </c>
    </row>
    <row r="25" spans="1:11" ht="15.75" x14ac:dyDescent="0.2">
      <c r="A25" s="20" t="s">
        <v>49</v>
      </c>
      <c r="B25" s="20"/>
      <c r="C25" s="20"/>
      <c r="D25" s="20"/>
    </row>
    <row r="26" spans="1:11" ht="15.75" x14ac:dyDescent="0.2">
      <c r="A26" s="20"/>
      <c r="B26" s="20"/>
      <c r="C26" s="20"/>
      <c r="D26" s="20"/>
    </row>
    <row r="27" spans="1:11" ht="15.75" x14ac:dyDescent="0.2">
      <c r="A27" s="12" t="s">
        <v>50</v>
      </c>
      <c r="B27" s="12"/>
      <c r="C27" s="12"/>
      <c r="D27" s="12"/>
      <c r="E27" s="13"/>
      <c r="F27" s="13"/>
      <c r="G27" s="13"/>
    </row>
    <row r="28" spans="1:11" ht="15.75" x14ac:dyDescent="0.2">
      <c r="A28" s="12" t="s">
        <v>51</v>
      </c>
      <c r="B28" s="12"/>
      <c r="C28" s="12"/>
      <c r="D28" s="12"/>
      <c r="E28" s="13"/>
      <c r="F28" s="13"/>
      <c r="G28" s="13"/>
    </row>
    <row r="29" spans="1:11" ht="30" customHeight="1" x14ac:dyDescent="0.2">
      <c r="A29" s="42">
        <v>2.1</v>
      </c>
      <c r="B29" s="135" t="s">
        <v>52</v>
      </c>
      <c r="C29" s="135"/>
      <c r="D29" s="7" t="s">
        <v>53</v>
      </c>
      <c r="E29" s="7" t="s">
        <v>36</v>
      </c>
      <c r="I29" s="29"/>
      <c r="J29" s="29"/>
      <c r="K29" s="29"/>
    </row>
    <row r="30" spans="1:11" ht="12.95" customHeight="1" x14ac:dyDescent="0.2">
      <c r="A30" s="14" t="s">
        <v>6</v>
      </c>
      <c r="B30" s="133" t="s">
        <v>54</v>
      </c>
      <c r="C30" s="133"/>
      <c r="D30" s="36">
        <f>1/12*SUM(D16:D21)</f>
        <v>280.30083333333334</v>
      </c>
      <c r="E30" s="36">
        <f>1/12*SUM(E16:E21)</f>
        <v>0</v>
      </c>
      <c r="I30" s="29"/>
      <c r="J30" s="37"/>
      <c r="K30" s="37"/>
    </row>
    <row r="31" spans="1:11" ht="28.9" customHeight="1" x14ac:dyDescent="0.2">
      <c r="A31" s="14" t="s">
        <v>8</v>
      </c>
      <c r="B31" s="133" t="s">
        <v>55</v>
      </c>
      <c r="C31" s="133"/>
      <c r="D31" s="36">
        <f>((1/12)+((1/12)/3))*SUM(D16:D21)</f>
        <v>373.73444444444442</v>
      </c>
      <c r="E31" s="36">
        <f>((1/12)/3)*SUM(E16:E21)</f>
        <v>0</v>
      </c>
    </row>
    <row r="32" spans="1:11" ht="15.75" x14ac:dyDescent="0.2">
      <c r="A32" s="40"/>
      <c r="B32" s="139" t="s">
        <v>47</v>
      </c>
      <c r="C32" s="139"/>
      <c r="D32" s="41">
        <f>SUM(D30:D31)</f>
        <v>654.03527777777776</v>
      </c>
      <c r="E32" s="41">
        <f>SUM(E30:E31)</f>
        <v>0</v>
      </c>
    </row>
    <row r="33" spans="1:11" ht="28.15" customHeight="1" x14ac:dyDescent="0.2">
      <c r="A33" s="137" t="s">
        <v>56</v>
      </c>
      <c r="B33" s="137"/>
      <c r="C33" s="137"/>
      <c r="D33" s="137"/>
      <c r="E33" s="137"/>
      <c r="F33" s="137"/>
      <c r="G33" s="137"/>
    </row>
    <row r="34" spans="1:11" ht="12.95" customHeight="1" x14ac:dyDescent="0.2">
      <c r="A34" s="137" t="s">
        <v>57</v>
      </c>
      <c r="B34" s="137"/>
      <c r="C34" s="137"/>
      <c r="D34" s="137"/>
      <c r="E34" s="137"/>
      <c r="F34" s="137"/>
      <c r="G34" s="137"/>
    </row>
    <row r="35" spans="1:11" ht="40.5" customHeight="1" x14ac:dyDescent="0.2">
      <c r="A35" s="137" t="s">
        <v>58</v>
      </c>
      <c r="B35" s="137"/>
      <c r="C35" s="137"/>
      <c r="D35" s="137"/>
      <c r="E35" s="137"/>
      <c r="F35" s="137"/>
      <c r="G35" s="137"/>
    </row>
    <row r="36" spans="1:11" ht="15" customHeight="1" x14ac:dyDescent="0.2">
      <c r="A36" s="140" t="s">
        <v>59</v>
      </c>
      <c r="B36" s="140"/>
      <c r="C36" s="140"/>
      <c r="D36" s="140"/>
      <c r="E36" s="140"/>
      <c r="F36" s="140"/>
      <c r="G36" s="140"/>
    </row>
    <row r="37" spans="1:11" ht="15.75" x14ac:dyDescent="0.2">
      <c r="A37" s="3"/>
      <c r="B37" s="3"/>
      <c r="C37" s="3"/>
      <c r="D37" s="3"/>
      <c r="E37" s="3"/>
      <c r="F37" s="3"/>
      <c r="G37" s="3"/>
    </row>
    <row r="38" spans="1:11" ht="30.75" customHeight="1" x14ac:dyDescent="0.2">
      <c r="A38" s="141" t="s">
        <v>60</v>
      </c>
      <c r="B38" s="141"/>
      <c r="C38" s="141"/>
      <c r="D38" s="141"/>
      <c r="E38" s="141"/>
      <c r="F38" s="141"/>
      <c r="G38" s="141"/>
    </row>
    <row r="39" spans="1:11" ht="47.25" x14ac:dyDescent="0.2">
      <c r="A39" s="35">
        <v>2.2000000000000002</v>
      </c>
      <c r="B39" s="7" t="s">
        <v>61</v>
      </c>
      <c r="C39" s="43" t="s">
        <v>62</v>
      </c>
      <c r="D39" s="7" t="s">
        <v>35</v>
      </c>
      <c r="E39" s="43" t="s">
        <v>62</v>
      </c>
      <c r="F39" s="7" t="s">
        <v>36</v>
      </c>
      <c r="I39" s="29"/>
      <c r="J39" s="29"/>
      <c r="K39" s="29"/>
    </row>
    <row r="40" spans="1:11" x14ac:dyDescent="0.2">
      <c r="A40" s="14" t="s">
        <v>6</v>
      </c>
      <c r="B40" s="2" t="s">
        <v>63</v>
      </c>
      <c r="C40" s="44">
        <v>0.2</v>
      </c>
      <c r="D40" s="45">
        <f t="shared" ref="D40:D47" si="0">C40*(SUM($D$16:$D$21)+$D$30)</f>
        <v>728.78216666666674</v>
      </c>
      <c r="E40" s="44">
        <f>C40</f>
        <v>0.2</v>
      </c>
      <c r="F40" s="45">
        <f t="shared" ref="F40:F47" si="1">E40*(SUM($E$16:$E$21)+$E$32+$E$92)</f>
        <v>0</v>
      </c>
      <c r="I40" s="46"/>
      <c r="J40" s="47"/>
      <c r="K40" s="47"/>
    </row>
    <row r="41" spans="1:11" x14ac:dyDescent="0.2">
      <c r="A41" s="14" t="s">
        <v>8</v>
      </c>
      <c r="B41" s="2" t="s">
        <v>64</v>
      </c>
      <c r="C41" s="44">
        <v>2.5000000000000001E-2</v>
      </c>
      <c r="D41" s="45">
        <f t="shared" si="0"/>
        <v>91.097770833333342</v>
      </c>
      <c r="E41" s="44">
        <f>C41</f>
        <v>2.5000000000000001E-2</v>
      </c>
      <c r="F41" s="45">
        <f t="shared" si="1"/>
        <v>0</v>
      </c>
      <c r="I41" s="48"/>
      <c r="J41" s="47"/>
      <c r="K41" s="49"/>
    </row>
    <row r="42" spans="1:11" x14ac:dyDescent="0.2">
      <c r="A42" s="14" t="s">
        <v>11</v>
      </c>
      <c r="B42" s="2" t="s">
        <v>65</v>
      </c>
      <c r="C42" s="50">
        <f>2*1%</f>
        <v>0.02</v>
      </c>
      <c r="D42" s="45">
        <f t="shared" si="0"/>
        <v>72.878216666666674</v>
      </c>
      <c r="E42" s="50">
        <f>2*1%</f>
        <v>0.02</v>
      </c>
      <c r="F42" s="45">
        <f t="shared" si="1"/>
        <v>0</v>
      </c>
      <c r="G42" s="95"/>
    </row>
    <row r="43" spans="1:11" x14ac:dyDescent="0.2">
      <c r="A43" s="14" t="s">
        <v>13</v>
      </c>
      <c r="B43" s="2" t="s">
        <v>66</v>
      </c>
      <c r="C43" s="44">
        <v>1.4999999999999999E-2</v>
      </c>
      <c r="D43" s="45">
        <f t="shared" si="0"/>
        <v>54.658662499999998</v>
      </c>
      <c r="E43" s="44">
        <f>C43</f>
        <v>1.4999999999999999E-2</v>
      </c>
      <c r="F43" s="45">
        <f t="shared" si="1"/>
        <v>0</v>
      </c>
    </row>
    <row r="44" spans="1:11" x14ac:dyDescent="0.2">
      <c r="A44" s="14" t="s">
        <v>41</v>
      </c>
      <c r="B44" s="2" t="s">
        <v>67</v>
      </c>
      <c r="C44" s="44">
        <v>0.01</v>
      </c>
      <c r="D44" s="45">
        <f t="shared" si="0"/>
        <v>36.439108333333337</v>
      </c>
      <c r="E44" s="44">
        <f>C44</f>
        <v>0.01</v>
      </c>
      <c r="F44" s="45">
        <f t="shared" si="1"/>
        <v>0</v>
      </c>
    </row>
    <row r="45" spans="1:11" x14ac:dyDescent="0.2">
      <c r="A45" s="14" t="s">
        <v>43</v>
      </c>
      <c r="B45" s="2" t="s">
        <v>68</v>
      </c>
      <c r="C45" s="44">
        <v>6.0000000000000001E-3</v>
      </c>
      <c r="D45" s="45">
        <f t="shared" si="0"/>
        <v>21.863465000000001</v>
      </c>
      <c r="E45" s="44">
        <f>C45</f>
        <v>6.0000000000000001E-3</v>
      </c>
      <c r="F45" s="45">
        <f t="shared" si="1"/>
        <v>0</v>
      </c>
    </row>
    <row r="46" spans="1:11" x14ac:dyDescent="0.2">
      <c r="A46" s="14" t="s">
        <v>45</v>
      </c>
      <c r="B46" s="2" t="s">
        <v>69</v>
      </c>
      <c r="C46" s="44">
        <v>2E-3</v>
      </c>
      <c r="D46" s="45">
        <f t="shared" si="0"/>
        <v>7.2878216666666669</v>
      </c>
      <c r="E46" s="44">
        <f>C46</f>
        <v>2E-3</v>
      </c>
      <c r="F46" s="45">
        <f t="shared" si="1"/>
        <v>0</v>
      </c>
    </row>
    <row r="47" spans="1:11" x14ac:dyDescent="0.2">
      <c r="A47" s="14" t="s">
        <v>70</v>
      </c>
      <c r="B47" s="2" t="s">
        <v>71</v>
      </c>
      <c r="C47" s="44">
        <v>0.08</v>
      </c>
      <c r="D47" s="45">
        <f t="shared" si="0"/>
        <v>291.5128666666667</v>
      </c>
      <c r="E47" s="44">
        <f>C47</f>
        <v>0.08</v>
      </c>
      <c r="F47" s="45">
        <f t="shared" si="1"/>
        <v>0</v>
      </c>
    </row>
    <row r="48" spans="1:11" ht="15.75" x14ac:dyDescent="0.2">
      <c r="A48" s="51"/>
      <c r="B48" s="4" t="s">
        <v>72</v>
      </c>
      <c r="C48" s="52">
        <f>SUM(C40:C47)</f>
        <v>0.35800000000000004</v>
      </c>
      <c r="D48" s="53">
        <f>SUM(D40:D47)</f>
        <v>1304.5200783333335</v>
      </c>
      <c r="E48" s="52">
        <f>SUM(E40:E47)</f>
        <v>0.35800000000000004</v>
      </c>
      <c r="F48" s="53">
        <f>SUM(F40:F47)</f>
        <v>0</v>
      </c>
    </row>
    <row r="49" spans="1:11" ht="12.95" customHeight="1" x14ac:dyDescent="0.2">
      <c r="A49" s="137" t="s">
        <v>73</v>
      </c>
      <c r="B49" s="137"/>
      <c r="C49" s="137"/>
      <c r="D49" s="137"/>
      <c r="E49" s="137"/>
      <c r="F49" s="137"/>
      <c r="G49" s="137"/>
    </row>
    <row r="50" spans="1:11" ht="40.5" customHeight="1" x14ac:dyDescent="0.2">
      <c r="A50" s="142" t="s">
        <v>234</v>
      </c>
      <c r="B50" s="142"/>
      <c r="C50" s="142"/>
      <c r="D50" s="142"/>
      <c r="E50" s="142"/>
      <c r="F50" s="142"/>
      <c r="G50" s="142"/>
    </row>
    <row r="51" spans="1:11" ht="12.95" customHeight="1" x14ac:dyDescent="0.2">
      <c r="A51" s="137" t="s">
        <v>74</v>
      </c>
      <c r="B51" s="137"/>
      <c r="C51" s="137"/>
      <c r="D51" s="137"/>
      <c r="E51" s="137"/>
      <c r="F51" s="137"/>
      <c r="G51" s="137"/>
    </row>
    <row r="52" spans="1:11" ht="15" customHeight="1" x14ac:dyDescent="0.2">
      <c r="A52" s="140" t="s">
        <v>75</v>
      </c>
      <c r="B52" s="140"/>
      <c r="C52" s="140"/>
      <c r="D52" s="140"/>
      <c r="E52" s="140"/>
      <c r="F52" s="140"/>
      <c r="G52" s="140"/>
    </row>
    <row r="53" spans="1:11" ht="15.75" x14ac:dyDescent="0.2">
      <c r="A53" s="3"/>
      <c r="B53" s="3"/>
      <c r="C53" s="3"/>
      <c r="D53" s="3"/>
      <c r="E53" s="3"/>
      <c r="F53" s="3"/>
      <c r="G53" s="3"/>
    </row>
    <row r="54" spans="1:11" ht="15.75" x14ac:dyDescent="0.2">
      <c r="A54" s="12" t="s">
        <v>76</v>
      </c>
      <c r="B54" s="12"/>
      <c r="C54" s="12"/>
      <c r="D54" s="12"/>
      <c r="E54" s="13"/>
      <c r="F54" s="13"/>
      <c r="G54" s="13"/>
    </row>
    <row r="55" spans="1:11" ht="30" customHeight="1" x14ac:dyDescent="0.2">
      <c r="A55" s="35">
        <v>2.2999999999999998</v>
      </c>
      <c r="B55" s="135" t="s">
        <v>77</v>
      </c>
      <c r="C55" s="135"/>
      <c r="D55" s="7" t="s">
        <v>35</v>
      </c>
      <c r="E55" s="7" t="s">
        <v>36</v>
      </c>
      <c r="I55" s="93" t="s">
        <v>236</v>
      </c>
      <c r="J55" s="54" t="s">
        <v>78</v>
      </c>
      <c r="K55" s="54" t="s">
        <v>235</v>
      </c>
    </row>
    <row r="56" spans="1:11" x14ac:dyDescent="0.2">
      <c r="A56" s="14" t="s">
        <v>6</v>
      </c>
      <c r="B56" s="143" t="s">
        <v>79</v>
      </c>
      <c r="C56" s="143"/>
      <c r="D56" s="45">
        <f>IF((0*2*J56)-(D16*6%)&gt;=0,(0*2*J56)-(D16*6%),0)</f>
        <v>0</v>
      </c>
      <c r="E56" s="45">
        <f>IF((4.5*2*K56)-(E16*6%)&gt;=0,(4.5*2*K56)-(E16*6%),0)*0</f>
        <v>0</v>
      </c>
      <c r="I56" s="94">
        <f>(0.28%+1.97%)/2</f>
        <v>1.125E-2</v>
      </c>
      <c r="J56" s="55">
        <f>(365.25-(365.25/7*2)-8)/12</f>
        <v>21.074404761904759</v>
      </c>
      <c r="K56" s="55">
        <f>(365.25-(365.25/7*2)-5)/12</f>
        <v>21.324404761904759</v>
      </c>
    </row>
    <row r="57" spans="1:11" x14ac:dyDescent="0.2">
      <c r="A57" s="14" t="s">
        <v>8</v>
      </c>
      <c r="B57" s="143" t="s">
        <v>80</v>
      </c>
      <c r="C57" s="143"/>
      <c r="D57" s="45">
        <f>19.05*22*(1-3.5%)</f>
        <v>404.43150000000003</v>
      </c>
      <c r="E57" s="45">
        <f>(19.05*22*(1-3.5%))*0</f>
        <v>0</v>
      </c>
      <c r="I57" s="29"/>
      <c r="J57" s="19"/>
      <c r="K57" s="19"/>
    </row>
    <row r="58" spans="1:11" x14ac:dyDescent="0.2">
      <c r="A58" s="14" t="s">
        <v>11</v>
      </c>
      <c r="B58" s="143" t="s">
        <v>81</v>
      </c>
      <c r="C58" s="143"/>
      <c r="D58" s="45">
        <f>93.31+10</f>
        <v>103.31</v>
      </c>
      <c r="E58" s="45">
        <f>(93.31+10)*0</f>
        <v>0</v>
      </c>
      <c r="I58" s="29"/>
      <c r="J58" s="19"/>
      <c r="K58" s="19"/>
    </row>
    <row r="59" spans="1:11" x14ac:dyDescent="0.2">
      <c r="A59" s="14" t="s">
        <v>13</v>
      </c>
      <c r="B59" s="143" t="s">
        <v>82</v>
      </c>
      <c r="C59" s="143"/>
      <c r="D59" s="45">
        <f>5</f>
        <v>5</v>
      </c>
      <c r="E59" s="45">
        <f>5*0</f>
        <v>0</v>
      </c>
      <c r="I59" s="29"/>
      <c r="J59" s="56"/>
      <c r="K59" s="56"/>
    </row>
    <row r="60" spans="1:11" x14ac:dyDescent="0.2">
      <c r="A60" s="14" t="s">
        <v>41</v>
      </c>
      <c r="B60" s="143" t="s">
        <v>83</v>
      </c>
      <c r="C60" s="143"/>
      <c r="D60" s="45">
        <f>(D16*20%*I56*6)/12</f>
        <v>3.7840612500000006</v>
      </c>
      <c r="E60" s="45">
        <f>(E16*20%*I56*6)/12</f>
        <v>0</v>
      </c>
      <c r="I60" s="29"/>
      <c r="J60" s="19"/>
      <c r="K60" s="19"/>
    </row>
    <row r="61" spans="1:11" x14ac:dyDescent="0.2">
      <c r="A61" s="14" t="s">
        <v>43</v>
      </c>
      <c r="B61" s="144" t="s">
        <v>84</v>
      </c>
      <c r="C61" s="144"/>
      <c r="D61" s="45">
        <f>0</f>
        <v>0</v>
      </c>
      <c r="E61" s="45">
        <f>0</f>
        <v>0</v>
      </c>
      <c r="I61" s="29"/>
      <c r="J61" s="57"/>
      <c r="K61" s="57"/>
    </row>
    <row r="62" spans="1:11" ht="15.75" x14ac:dyDescent="0.2">
      <c r="A62" s="40"/>
      <c r="B62" s="139" t="s">
        <v>47</v>
      </c>
      <c r="C62" s="139"/>
      <c r="D62" s="53">
        <f>SUM(D56:D61)</f>
        <v>516.52556125000012</v>
      </c>
      <c r="E62" s="53">
        <f>SUM(E56:E61)</f>
        <v>0</v>
      </c>
    </row>
    <row r="63" spans="1:11" ht="12.95" customHeight="1" x14ac:dyDescent="0.2">
      <c r="A63" s="137" t="s">
        <v>85</v>
      </c>
      <c r="B63" s="137"/>
      <c r="C63" s="137"/>
      <c r="D63" s="137"/>
      <c r="E63" s="137"/>
      <c r="F63" s="137"/>
      <c r="G63" s="137"/>
    </row>
    <row r="64" spans="1:11" ht="27" customHeight="1" x14ac:dyDescent="0.2">
      <c r="A64" s="137" t="s">
        <v>86</v>
      </c>
      <c r="B64" s="137"/>
      <c r="C64" s="137"/>
      <c r="D64" s="137"/>
      <c r="E64" s="137"/>
      <c r="F64" s="137"/>
      <c r="G64" s="137"/>
    </row>
    <row r="65" spans="1:11" ht="15.75" x14ac:dyDescent="0.2">
      <c r="A65" s="20" t="s">
        <v>87</v>
      </c>
    </row>
    <row r="66" spans="1:11" ht="15.75" x14ac:dyDescent="0.2">
      <c r="A66" s="20"/>
    </row>
    <row r="67" spans="1:11" ht="15.75" x14ac:dyDescent="0.2">
      <c r="A67" s="12" t="s">
        <v>88</v>
      </c>
      <c r="B67" s="12"/>
      <c r="C67" s="12"/>
      <c r="D67" s="12"/>
      <c r="E67" s="13"/>
      <c r="F67" s="13"/>
      <c r="G67" s="13"/>
    </row>
    <row r="68" spans="1:11" ht="30" customHeight="1" x14ac:dyDescent="0.2">
      <c r="A68" s="35">
        <v>2</v>
      </c>
      <c r="B68" s="135" t="s">
        <v>89</v>
      </c>
      <c r="C68" s="135"/>
      <c r="D68" s="7" t="s">
        <v>53</v>
      </c>
      <c r="E68" s="7" t="s">
        <v>36</v>
      </c>
    </row>
    <row r="69" spans="1:11" ht="27.6" customHeight="1" x14ac:dyDescent="0.2">
      <c r="A69" s="14">
        <v>2.1</v>
      </c>
      <c r="B69" s="133" t="s">
        <v>52</v>
      </c>
      <c r="C69" s="133"/>
      <c r="D69" s="45">
        <f>D32</f>
        <v>654.03527777777776</v>
      </c>
      <c r="E69" s="45">
        <f>E32</f>
        <v>0</v>
      </c>
    </row>
    <row r="70" spans="1:11" x14ac:dyDescent="0.2">
      <c r="A70" s="14">
        <v>2.2000000000000002</v>
      </c>
      <c r="B70" s="2" t="s">
        <v>90</v>
      </c>
      <c r="C70" s="2"/>
      <c r="D70" s="45">
        <f>D48</f>
        <v>1304.5200783333335</v>
      </c>
      <c r="E70" s="45">
        <f>F48</f>
        <v>0</v>
      </c>
    </row>
    <row r="71" spans="1:11" x14ac:dyDescent="0.2">
      <c r="A71" s="14">
        <v>2.2999999999999998</v>
      </c>
      <c r="B71" s="143" t="s">
        <v>77</v>
      </c>
      <c r="C71" s="143"/>
      <c r="D71" s="45">
        <f>D62</f>
        <v>516.52556125000012</v>
      </c>
      <c r="E71" s="45">
        <f>E62</f>
        <v>0</v>
      </c>
    </row>
    <row r="72" spans="1:11" ht="15.75" x14ac:dyDescent="0.2">
      <c r="A72" s="40"/>
      <c r="B72" s="139" t="s">
        <v>91</v>
      </c>
      <c r="C72" s="139"/>
      <c r="D72" s="53">
        <f>SUM(D69:D71)</f>
        <v>2475.0809173611115</v>
      </c>
      <c r="E72" s="53">
        <f>SUM(E69:E71)</f>
        <v>0</v>
      </c>
    </row>
    <row r="73" spans="1:11" ht="15.75" x14ac:dyDescent="0.2">
      <c r="A73" s="20" t="s">
        <v>92</v>
      </c>
      <c r="B73" s="20"/>
      <c r="C73" s="20"/>
      <c r="D73" s="20"/>
    </row>
    <row r="74" spans="1:11" ht="15.75" x14ac:dyDescent="0.2">
      <c r="A74" s="20"/>
      <c r="B74" s="20"/>
      <c r="C74" s="20"/>
      <c r="D74" s="20"/>
    </row>
    <row r="75" spans="1:11" ht="15" customHeight="1" x14ac:dyDescent="0.2">
      <c r="A75" s="141" t="s">
        <v>93</v>
      </c>
      <c r="B75" s="141"/>
      <c r="C75" s="141"/>
      <c r="D75" s="141"/>
      <c r="E75" s="141"/>
      <c r="F75" s="141"/>
      <c r="G75" s="141"/>
    </row>
    <row r="76" spans="1:11" ht="32.25" customHeight="1" x14ac:dyDescent="0.2">
      <c r="A76" s="141" t="str">
        <f>"Estimativa de 'Turnover Rate' de "&amp;TEXT(J77,"0,00%")&amp;", sendo API = "&amp;TEXT(J78,"0,00%")&amp;"; DJC = "&amp;TEXT(J79,"0,00%")&amp;" (PM = "&amp;J80&amp;" meses); DOM = "&amp;TEXT(J81,"0,00%")&amp;" (PM = "&amp;J82&amp;" meses)"</f>
        <v>Estimativa de 'Turnover Rate' de 5,00%, sendo API = 98,50%; DJC = 1,00% (PM = 60/60 meses); DOM = 0,50% (PM = 60/60 meses)</v>
      </c>
      <c r="B76" s="141"/>
      <c r="C76" s="141"/>
      <c r="D76" s="141"/>
      <c r="E76" s="141"/>
      <c r="F76" s="141"/>
      <c r="G76" s="141"/>
      <c r="I76" s="58" t="s">
        <v>94</v>
      </c>
      <c r="J76" s="58" t="s">
        <v>95</v>
      </c>
      <c r="K76" s="58" t="s">
        <v>96</v>
      </c>
    </row>
    <row r="77" spans="1:11" ht="30" customHeight="1" x14ac:dyDescent="0.2">
      <c r="A77" s="35">
        <v>3</v>
      </c>
      <c r="B77" s="135" t="s">
        <v>97</v>
      </c>
      <c r="C77" s="135"/>
      <c r="D77" s="7" t="s">
        <v>35</v>
      </c>
      <c r="E77" s="7" t="s">
        <v>36</v>
      </c>
      <c r="I77" s="9" t="s">
        <v>98</v>
      </c>
      <c r="J77" s="59">
        <v>0.05</v>
      </c>
      <c r="K77" s="59">
        <v>0.05</v>
      </c>
    </row>
    <row r="78" spans="1:11" ht="12.95" customHeight="1" x14ac:dyDescent="0.2">
      <c r="A78" s="14" t="s">
        <v>6</v>
      </c>
      <c r="B78" s="133" t="s">
        <v>99</v>
      </c>
      <c r="C78" s="133"/>
      <c r="D78" s="45">
        <f>((1/30*30)*5%*98.5%*1/12)*(D23+D32)+((1/30*3)*1*95%*98.5%*1/12)*D23</f>
        <v>42.718236306712967</v>
      </c>
      <c r="E78" s="45">
        <f>((1/30*33)*5%*98.5%*1/12)*(E23+E32)+((1/30*3)*2*95%*98.5%*1/12)*E23</f>
        <v>0</v>
      </c>
      <c r="I78" s="60" t="s">
        <v>100</v>
      </c>
      <c r="J78" s="61">
        <v>0.98499999999999999</v>
      </c>
      <c r="K78" s="61">
        <v>0.98499999999999999</v>
      </c>
    </row>
    <row r="79" spans="1:11" ht="12.95" customHeight="1" x14ac:dyDescent="0.2">
      <c r="A79" s="14" t="s">
        <v>8</v>
      </c>
      <c r="B79" s="133" t="s">
        <v>101</v>
      </c>
      <c r="C79" s="133"/>
      <c r="D79" s="45">
        <f>((1/30*30)*5%*98.5%*1/12)*C47*(D23+D30)+((((1/30*3)*1)*95%*98.5%)*1/12)*C47*D23</f>
        <v>3.2947494286111114</v>
      </c>
      <c r="E79" s="45">
        <f>((1/30*33)*5%*98.5%*1/12)*E47*(E23+E30)+((((1/30*3)*2)*95%*98.5%)*1/12)*E47*E23</f>
        <v>0</v>
      </c>
      <c r="I79" s="9" t="s">
        <v>102</v>
      </c>
      <c r="J79" s="56">
        <v>0.01</v>
      </c>
      <c r="K79" s="56">
        <v>0.01</v>
      </c>
    </row>
    <row r="80" spans="1:11" ht="28.15" customHeight="1" x14ac:dyDescent="0.2">
      <c r="A80" s="14" t="s">
        <v>11</v>
      </c>
      <c r="B80" s="133" t="s">
        <v>103</v>
      </c>
      <c r="C80" s="133"/>
      <c r="D80" s="45">
        <f>D79*40%</f>
        <v>1.3178997714444447</v>
      </c>
      <c r="E80" s="45">
        <f>E79*40%</f>
        <v>0</v>
      </c>
      <c r="I80" s="9" t="s">
        <v>104</v>
      </c>
      <c r="J80" s="62" t="s">
        <v>237</v>
      </c>
      <c r="K80" s="63" t="s">
        <v>237</v>
      </c>
    </row>
    <row r="81" spans="1:11" ht="12.95" customHeight="1" x14ac:dyDescent="0.2">
      <c r="A81" s="14" t="s">
        <v>13</v>
      </c>
      <c r="B81" s="133" t="s">
        <v>105</v>
      </c>
      <c r="C81" s="133"/>
      <c r="D81" s="45">
        <f>1/30*7/12*(D23+SUM(D58:D59))</f>
        <v>67.509555555555565</v>
      </c>
      <c r="E81" s="45">
        <f>1/30*7/12*(E23+SUM(E58:E59))</f>
        <v>0</v>
      </c>
      <c r="I81" s="9" t="s">
        <v>106</v>
      </c>
      <c r="J81" s="56">
        <v>5.0000000000000001E-3</v>
      </c>
      <c r="K81" s="56">
        <v>5.0000000000000001E-3</v>
      </c>
    </row>
    <row r="82" spans="1:11" ht="28.15" customHeight="1" x14ac:dyDescent="0.2">
      <c r="A82" s="14" t="s">
        <v>41</v>
      </c>
      <c r="B82" s="133" t="s">
        <v>107</v>
      </c>
      <c r="C82" s="133"/>
      <c r="D82" s="45">
        <f>1/30*7/12*(SUM(D16:D21))*C48</f>
        <v>23.414462944444448</v>
      </c>
      <c r="E82" s="45">
        <f>1/30*7/12*(SUM(E16:E21))*E48</f>
        <v>0</v>
      </c>
      <c r="I82" s="9" t="s">
        <v>104</v>
      </c>
      <c r="J82" s="63" t="s">
        <v>237</v>
      </c>
      <c r="K82" s="63" t="s">
        <v>237</v>
      </c>
    </row>
    <row r="83" spans="1:11" ht="28.15" customHeight="1" x14ac:dyDescent="0.2">
      <c r="A83" s="14" t="s">
        <v>43</v>
      </c>
      <c r="B83" s="133" t="s">
        <v>108</v>
      </c>
      <c r="C83" s="133"/>
      <c r="D83" s="45">
        <f>(((D23-D22)+D30)+(1/30*7/12*(D23-D22))+((120/30.4375)*((D23-D22)+D30))/12*I56)*C47*40%</f>
        <v>119.1290436705453</v>
      </c>
      <c r="E83" s="45">
        <f>(((E23-E22)+E32)+((120/30.4375)*((E23-E22)+E31+E92))/12*I56)*E47*40%</f>
        <v>0</v>
      </c>
      <c r="I83" s="29"/>
      <c r="J83" s="37"/>
      <c r="K83" s="37"/>
    </row>
    <row r="84" spans="1:11" ht="27" customHeight="1" x14ac:dyDescent="0.2">
      <c r="A84" s="14" t="s">
        <v>45</v>
      </c>
      <c r="B84" s="133" t="s">
        <v>109</v>
      </c>
      <c r="C84" s="133"/>
      <c r="D84" s="64">
        <f>(((D32*5%*1%)+((D30*5%*1%)*C48)+((D79+D80)*5%*1%))*60/60+((D79+D80)*5%*0.5%*60/60))*-1</f>
        <v>-0.38065097495559724</v>
      </c>
      <c r="E84" s="64">
        <f>(((E32*5%*1%)+((E30*5%*1%)*E48)+((E79+E80)*5%*1%))*60/60+((E79+E80)*5%*0.5%*60/60))*-1</f>
        <v>0</v>
      </c>
      <c r="I84" s="29"/>
      <c r="J84" s="37"/>
      <c r="K84" s="37"/>
    </row>
    <row r="85" spans="1:11" ht="15.75" x14ac:dyDescent="0.2">
      <c r="A85" s="40"/>
      <c r="B85" s="139" t="s">
        <v>47</v>
      </c>
      <c r="C85" s="139"/>
      <c r="D85" s="53">
        <f>SUM(D78:D84)</f>
        <v>257.00329670235823</v>
      </c>
      <c r="E85" s="53">
        <f>SUM(E78:E84)</f>
        <v>0</v>
      </c>
      <c r="I85" s="29"/>
      <c r="J85" s="65"/>
      <c r="K85" s="65"/>
    </row>
    <row r="86" spans="1:11" x14ac:dyDescent="0.2">
      <c r="A86" s="27" t="s">
        <v>110</v>
      </c>
      <c r="B86" s="27"/>
      <c r="C86" s="27"/>
      <c r="D86" s="27"/>
      <c r="I86" s="29"/>
      <c r="J86" s="37"/>
      <c r="K86" s="37"/>
    </row>
    <row r="87" spans="1:11" x14ac:dyDescent="0.2">
      <c r="A87" s="27"/>
      <c r="B87" s="27"/>
      <c r="C87" s="27"/>
      <c r="D87" s="27"/>
      <c r="I87" s="29"/>
      <c r="J87" s="65"/>
    </row>
    <row r="88" spans="1:11" ht="15.75" x14ac:dyDescent="0.2">
      <c r="A88" s="12" t="s">
        <v>111</v>
      </c>
      <c r="B88" s="12"/>
      <c r="C88" s="12"/>
      <c r="D88" s="12"/>
      <c r="E88" s="13"/>
      <c r="F88" s="13"/>
      <c r="G88" s="13"/>
      <c r="I88" s="29"/>
      <c r="J88" s="65"/>
    </row>
    <row r="89" spans="1:11" ht="31.15" customHeight="1" x14ac:dyDescent="0.2">
      <c r="A89" s="137" t="s">
        <v>112</v>
      </c>
      <c r="B89" s="137"/>
      <c r="C89" s="137"/>
      <c r="D89" s="137"/>
      <c r="E89" s="137"/>
      <c r="F89" s="137"/>
      <c r="G89" s="137"/>
    </row>
    <row r="90" spans="1:11" ht="15.75" x14ac:dyDescent="0.2">
      <c r="A90" s="12" t="s">
        <v>113</v>
      </c>
      <c r="B90" s="12"/>
      <c r="C90" s="12"/>
      <c r="D90" s="12"/>
      <c r="E90" s="13"/>
      <c r="F90" s="13"/>
      <c r="G90" s="13"/>
    </row>
    <row r="91" spans="1:11" ht="30" customHeight="1" x14ac:dyDescent="0.2">
      <c r="A91" s="35">
        <v>4.0999999999999996</v>
      </c>
      <c r="B91" s="135" t="s">
        <v>114</v>
      </c>
      <c r="C91" s="135"/>
      <c r="D91" s="7" t="s">
        <v>35</v>
      </c>
      <c r="E91" s="7" t="s">
        <v>36</v>
      </c>
    </row>
    <row r="92" spans="1:11" ht="12.95" customHeight="1" x14ac:dyDescent="0.2">
      <c r="A92" s="14" t="s">
        <v>6</v>
      </c>
      <c r="B92" s="133" t="s">
        <v>115</v>
      </c>
      <c r="C92" s="133"/>
      <c r="D92" s="45">
        <f>((1/12)*SUM(D16:D21))*0</f>
        <v>0</v>
      </c>
      <c r="E92" s="45">
        <f>((1/12)*SUM(E16:E21))</f>
        <v>0</v>
      </c>
      <c r="I92" s="29"/>
      <c r="J92" s="37"/>
      <c r="K92" s="37"/>
    </row>
    <row r="93" spans="1:11" ht="12.95" customHeight="1" x14ac:dyDescent="0.2">
      <c r="A93" s="14" t="s">
        <v>8</v>
      </c>
      <c r="B93" s="133" t="s">
        <v>116</v>
      </c>
      <c r="C93" s="133"/>
      <c r="D93" s="45">
        <f>(((D23+D72+D85+D96+D115+D118)/J56)*4.874)/12</f>
        <v>118.32951372996574</v>
      </c>
      <c r="E93" s="45">
        <f>(((E23+E72+E85+E96+E115+E118)/K56)*4.874)/12</f>
        <v>0</v>
      </c>
      <c r="I93" s="29"/>
      <c r="J93" s="37"/>
      <c r="K93" s="37"/>
    </row>
    <row r="94" spans="1:11" ht="12.95" customHeight="1" x14ac:dyDescent="0.2">
      <c r="A94" s="14" t="s">
        <v>11</v>
      </c>
      <c r="B94" s="133" t="s">
        <v>117</v>
      </c>
      <c r="C94" s="133"/>
      <c r="D94" s="45">
        <f>(((D23+D72+D85+D96+D115+D118)/J56)*0.1997)/12</f>
        <v>4.8482568510205493</v>
      </c>
      <c r="E94" s="45">
        <f>(((E23+E72+E85+E96+E115+E118)/K56)*0.1997)/12</f>
        <v>0</v>
      </c>
    </row>
    <row r="95" spans="1:11" ht="27" customHeight="1" x14ac:dyDescent="0.2">
      <c r="A95" s="14" t="s">
        <v>13</v>
      </c>
      <c r="B95" s="133" t="s">
        <v>118</v>
      </c>
      <c r="C95" s="133"/>
      <c r="D95" s="45">
        <f>(((D23+D72+D85+D96+D115+D118)/J56)*0.9659)/12</f>
        <v>23.44983120881697</v>
      </c>
      <c r="E95" s="45">
        <f>(((E23+E72+E85+E96+E115+E118)/K56)*0.9659)/12</f>
        <v>0</v>
      </c>
    </row>
    <row r="96" spans="1:11" ht="25.5" customHeight="1" x14ac:dyDescent="0.2">
      <c r="A96" s="14" t="s">
        <v>41</v>
      </c>
      <c r="B96" s="133" t="s">
        <v>119</v>
      </c>
      <c r="C96" s="133"/>
      <c r="D96" s="45">
        <f>D31*(120/30.4375)/12*$I$56+(D58+D59+D60+D85+D115+D118)*(120/30.4375)/12*$I$56+(((D23-D22)+D30)*C48)*(120/30.4375)/12*$I$56+D22*(120/30.4375)/12*$I$56</f>
        <v>7.7012410376062519</v>
      </c>
      <c r="E96" s="45">
        <f>(E31+E92)*(120/30.4375)/12*$I$56+(E58+E59+E60+E85+E115+E118)*(120/30.4375)/12*$I$56+(((E23-E22)+E30)*E48)*(120/30.4375)/12*$I$56+E22*(120/30.4375)/12*$I$56</f>
        <v>0</v>
      </c>
    </row>
    <row r="97" spans="1:7" ht="27" customHeight="1" x14ac:dyDescent="0.2">
      <c r="A97" s="14" t="s">
        <v>43</v>
      </c>
      <c r="B97" s="133" t="s">
        <v>120</v>
      </c>
      <c r="C97" s="133"/>
      <c r="D97" s="45">
        <f>((D23+D72+D85+D96+D115+D118)/J56)*0/12</f>
        <v>0</v>
      </c>
      <c r="E97" s="45">
        <f>((E23+E72+E85+E96+E115+E118)/K56)*0/12</f>
        <v>0</v>
      </c>
    </row>
    <row r="98" spans="1:7" ht="15.75" x14ac:dyDescent="0.2">
      <c r="A98" s="40"/>
      <c r="B98" s="139" t="s">
        <v>47</v>
      </c>
      <c r="C98" s="139"/>
      <c r="D98" s="53">
        <f>SUM(D92:D97)</f>
        <v>154.32884282740952</v>
      </c>
      <c r="E98" s="53">
        <f>SUM(E92:E97)</f>
        <v>0</v>
      </c>
    </row>
    <row r="99" spans="1:7" ht="15.75" x14ac:dyDescent="0.2">
      <c r="A99" s="20" t="s">
        <v>121</v>
      </c>
    </row>
    <row r="100" spans="1:7" ht="15.75" x14ac:dyDescent="0.2">
      <c r="A100" s="66"/>
    </row>
    <row r="101" spans="1:7" ht="15.75" x14ac:dyDescent="0.2">
      <c r="A101" s="12" t="s">
        <v>122</v>
      </c>
      <c r="B101" s="12"/>
      <c r="C101" s="12"/>
      <c r="D101" s="12"/>
      <c r="E101" s="13"/>
      <c r="F101" s="13"/>
      <c r="G101" s="13"/>
    </row>
    <row r="102" spans="1:7" ht="31.5" x14ac:dyDescent="0.2">
      <c r="A102" s="35">
        <v>4.2</v>
      </c>
      <c r="B102" s="139" t="s">
        <v>123</v>
      </c>
      <c r="C102" s="139"/>
      <c r="D102" s="7" t="s">
        <v>35</v>
      </c>
      <c r="E102" s="7" t="s">
        <v>36</v>
      </c>
    </row>
    <row r="103" spans="1:7" ht="27" customHeight="1" x14ac:dyDescent="0.2">
      <c r="A103" s="14" t="s">
        <v>6</v>
      </c>
      <c r="B103" s="133" t="s">
        <v>124</v>
      </c>
      <c r="C103" s="133"/>
      <c r="D103" s="45">
        <f>(D16+D17+D18)/220*J56*0</f>
        <v>0</v>
      </c>
      <c r="E103" s="45">
        <f>(E16+E17+E18)/220*K56*0</f>
        <v>0</v>
      </c>
    </row>
    <row r="104" spans="1:7" ht="15.75" x14ac:dyDescent="0.2">
      <c r="A104" s="40"/>
      <c r="B104" s="139" t="s">
        <v>47</v>
      </c>
      <c r="C104" s="139"/>
      <c r="D104" s="53">
        <f>D103</f>
        <v>0</v>
      </c>
      <c r="E104" s="53">
        <f>E103</f>
        <v>0</v>
      </c>
    </row>
    <row r="105" spans="1:7" ht="15.75" x14ac:dyDescent="0.2">
      <c r="B105" s="20"/>
      <c r="C105" s="67"/>
      <c r="D105" s="67"/>
    </row>
    <row r="106" spans="1:7" ht="15.75" x14ac:dyDescent="0.2">
      <c r="A106" s="12" t="s">
        <v>125</v>
      </c>
      <c r="B106" s="12"/>
      <c r="C106" s="12"/>
      <c r="D106" s="13"/>
      <c r="E106" s="13"/>
      <c r="F106" s="13"/>
      <c r="G106" s="13"/>
    </row>
    <row r="107" spans="1:7" ht="31.5" customHeight="1" x14ac:dyDescent="0.2">
      <c r="A107" s="35">
        <v>4</v>
      </c>
      <c r="B107" s="135" t="s">
        <v>126</v>
      </c>
      <c r="C107" s="135"/>
      <c r="D107" s="7" t="s">
        <v>35</v>
      </c>
      <c r="E107" s="7" t="s">
        <v>36</v>
      </c>
    </row>
    <row r="108" spans="1:7" x14ac:dyDescent="0.2">
      <c r="A108" s="14">
        <v>4.0999999999999996</v>
      </c>
      <c r="B108" s="143" t="s">
        <v>114</v>
      </c>
      <c r="C108" s="143"/>
      <c r="D108" s="45">
        <f>D98</f>
        <v>154.32884282740952</v>
      </c>
      <c r="E108" s="45">
        <f>E98</f>
        <v>0</v>
      </c>
    </row>
    <row r="109" spans="1:7" x14ac:dyDescent="0.2">
      <c r="A109" s="14">
        <v>4.2</v>
      </c>
      <c r="B109" s="143" t="s">
        <v>123</v>
      </c>
      <c r="C109" s="143"/>
      <c r="D109" s="45">
        <f>D104</f>
        <v>0</v>
      </c>
      <c r="E109" s="45">
        <f>E104</f>
        <v>0</v>
      </c>
    </row>
    <row r="110" spans="1:7" ht="15.75" x14ac:dyDescent="0.2">
      <c r="A110" s="40"/>
      <c r="B110" s="139" t="s">
        <v>91</v>
      </c>
      <c r="C110" s="139"/>
      <c r="D110" s="53">
        <f>SUM(D108:D109)</f>
        <v>154.32884282740952</v>
      </c>
      <c r="E110" s="53">
        <f>SUM(E108:E109)</f>
        <v>0</v>
      </c>
    </row>
    <row r="111" spans="1:7" ht="15.75" x14ac:dyDescent="0.2">
      <c r="A111" s="20" t="s">
        <v>127</v>
      </c>
      <c r="B111" s="20"/>
      <c r="C111" s="20"/>
      <c r="D111" s="20"/>
    </row>
    <row r="112" spans="1:7" ht="15.75" x14ac:dyDescent="0.2">
      <c r="A112" s="20"/>
      <c r="B112" s="20"/>
      <c r="C112" s="20"/>
      <c r="D112" s="20"/>
    </row>
    <row r="113" spans="1:7" ht="15.75" x14ac:dyDescent="0.2">
      <c r="A113" s="12" t="s">
        <v>128</v>
      </c>
      <c r="B113" s="12"/>
      <c r="C113" s="12"/>
      <c r="D113" s="12"/>
      <c r="E113" s="13"/>
      <c r="F113" s="13"/>
      <c r="G113" s="13"/>
    </row>
    <row r="114" spans="1:7" ht="30" customHeight="1" x14ac:dyDescent="0.2">
      <c r="A114" s="35">
        <v>5</v>
      </c>
      <c r="B114" s="135" t="s">
        <v>129</v>
      </c>
      <c r="C114" s="135"/>
      <c r="D114" s="7" t="s">
        <v>35</v>
      </c>
      <c r="E114" s="7" t="s">
        <v>36</v>
      </c>
    </row>
    <row r="115" spans="1:7" ht="12.95" customHeight="1" x14ac:dyDescent="0.2">
      <c r="A115" s="14" t="s">
        <v>6</v>
      </c>
      <c r="B115" s="133" t="s">
        <v>130</v>
      </c>
      <c r="C115" s="133"/>
      <c r="D115" s="45">
        <f>E138</f>
        <v>36.261666666666663</v>
      </c>
      <c r="E115" s="45">
        <f>E153</f>
        <v>0</v>
      </c>
    </row>
    <row r="116" spans="1:7" ht="12.95" customHeight="1" x14ac:dyDescent="0.2">
      <c r="A116" s="14" t="s">
        <v>8</v>
      </c>
      <c r="B116" s="133" t="s">
        <v>131</v>
      </c>
      <c r="C116" s="133"/>
      <c r="D116" s="45">
        <f>E170</f>
        <v>0</v>
      </c>
      <c r="E116" s="45">
        <f>E185</f>
        <v>0</v>
      </c>
    </row>
    <row r="117" spans="1:7" ht="12.95" customHeight="1" x14ac:dyDescent="0.2">
      <c r="A117" s="14" t="s">
        <v>11</v>
      </c>
      <c r="B117" s="133" t="s">
        <v>132</v>
      </c>
      <c r="C117" s="133"/>
      <c r="D117" s="45">
        <f>F202</f>
        <v>0</v>
      </c>
      <c r="E117" s="45">
        <f>F218</f>
        <v>0</v>
      </c>
    </row>
    <row r="118" spans="1:7" ht="28.15" customHeight="1" x14ac:dyDescent="0.2">
      <c r="A118" s="14" t="s">
        <v>13</v>
      </c>
      <c r="B118" s="133" t="s">
        <v>133</v>
      </c>
      <c r="C118" s="133"/>
      <c r="D118" s="45">
        <f>0/12</f>
        <v>0</v>
      </c>
      <c r="E118" s="45">
        <f>0/12</f>
        <v>0</v>
      </c>
    </row>
    <row r="119" spans="1:7" ht="15" customHeight="1" x14ac:dyDescent="0.2">
      <c r="A119" s="40"/>
      <c r="B119" s="135" t="s">
        <v>134</v>
      </c>
      <c r="C119" s="135"/>
      <c r="D119" s="53">
        <f>SUM(D115:D118)</f>
        <v>36.261666666666663</v>
      </c>
      <c r="E119" s="53">
        <f>SUM(E115:E118)</f>
        <v>0</v>
      </c>
    </row>
    <row r="120" spans="1:7" x14ac:dyDescent="0.2">
      <c r="A120" s="27" t="s">
        <v>135</v>
      </c>
    </row>
    <row r="121" spans="1:7" x14ac:dyDescent="0.2">
      <c r="A121" t="s">
        <v>136</v>
      </c>
    </row>
    <row r="122" spans="1:7" ht="15.75" x14ac:dyDescent="0.2">
      <c r="A122" s="20" t="s">
        <v>137</v>
      </c>
    </row>
    <row r="123" spans="1:7" ht="15.75" x14ac:dyDescent="0.2">
      <c r="A123" s="20"/>
    </row>
    <row r="124" spans="1:7" ht="15.75" x14ac:dyDescent="0.2">
      <c r="A124" s="12" t="s">
        <v>138</v>
      </c>
      <c r="B124" s="13"/>
      <c r="C124" s="13"/>
      <c r="D124" s="13"/>
      <c r="E124" s="13"/>
      <c r="F124" s="13"/>
      <c r="G124" s="13"/>
    </row>
    <row r="125" spans="1:7" ht="15.75" x14ac:dyDescent="0.2">
      <c r="A125" s="12" t="s">
        <v>95</v>
      </c>
      <c r="B125" s="12"/>
      <c r="C125" s="12"/>
      <c r="D125" s="12"/>
      <c r="E125" s="12"/>
      <c r="F125" s="68"/>
      <c r="G125" s="68"/>
    </row>
    <row r="126" spans="1:7" ht="15.75" x14ac:dyDescent="0.2">
      <c r="A126" s="4" t="s">
        <v>139</v>
      </c>
      <c r="B126" s="4" t="s">
        <v>140</v>
      </c>
      <c r="C126" s="4" t="s">
        <v>141</v>
      </c>
      <c r="D126" s="4" t="s">
        <v>142</v>
      </c>
      <c r="E126" s="4" t="s">
        <v>143</v>
      </c>
    </row>
    <row r="127" spans="1:7" x14ac:dyDescent="0.2">
      <c r="A127" s="25" t="s">
        <v>312</v>
      </c>
      <c r="B127" s="108">
        <f>0</f>
        <v>0</v>
      </c>
      <c r="C127" s="22">
        <v>2</v>
      </c>
      <c r="D127" s="22">
        <v>12</v>
      </c>
      <c r="E127" s="108">
        <f>B127*C127/D127</f>
        <v>0</v>
      </c>
    </row>
    <row r="128" spans="1:7" x14ac:dyDescent="0.2">
      <c r="A128" s="112" t="s">
        <v>313</v>
      </c>
      <c r="B128" s="109">
        <f>[2]PESQUISA!$F$18</f>
        <v>54.392499999999998</v>
      </c>
      <c r="C128" s="24">
        <v>4</v>
      </c>
      <c r="D128" s="24">
        <v>6</v>
      </c>
      <c r="E128" s="109">
        <f>B128*C128/D128</f>
        <v>36.261666666666663</v>
      </c>
    </row>
    <row r="129" spans="1:7" x14ac:dyDescent="0.2">
      <c r="A129" s="111" t="s">
        <v>314</v>
      </c>
      <c r="B129" s="108">
        <f>[2]PESQUISA!$F$190</f>
        <v>0</v>
      </c>
      <c r="C129" s="22">
        <v>4</v>
      </c>
      <c r="D129" s="22">
        <v>6</v>
      </c>
      <c r="E129" s="108">
        <f>B129*C129/D129</f>
        <v>0</v>
      </c>
    </row>
    <row r="130" spans="1:7" x14ac:dyDescent="0.2">
      <c r="A130" s="112"/>
      <c r="B130" s="109"/>
      <c r="C130" s="24"/>
      <c r="D130" s="24"/>
      <c r="E130" s="109"/>
    </row>
    <row r="131" spans="1:7" x14ac:dyDescent="0.2">
      <c r="A131" s="25"/>
      <c r="B131" s="69"/>
      <c r="C131" s="22"/>
      <c r="D131" s="22"/>
      <c r="E131" s="69"/>
    </row>
    <row r="132" spans="1:7" x14ac:dyDescent="0.2">
      <c r="A132" s="23"/>
      <c r="B132" s="70"/>
      <c r="C132" s="24"/>
      <c r="D132" s="24"/>
      <c r="E132" s="70"/>
    </row>
    <row r="133" spans="1:7" x14ac:dyDescent="0.2">
      <c r="A133" s="25"/>
      <c r="B133" s="69"/>
      <c r="C133" s="22"/>
      <c r="D133" s="22"/>
      <c r="E133" s="69"/>
    </row>
    <row r="134" spans="1:7" x14ac:dyDescent="0.2">
      <c r="A134" s="23"/>
      <c r="B134" s="70"/>
      <c r="C134" s="24"/>
      <c r="D134" s="24"/>
      <c r="E134" s="70"/>
    </row>
    <row r="135" spans="1:7" x14ac:dyDescent="0.2">
      <c r="A135" s="25"/>
      <c r="B135" s="69"/>
      <c r="C135" s="22"/>
      <c r="D135" s="22"/>
      <c r="E135" s="69"/>
    </row>
    <row r="136" spans="1:7" x14ac:dyDescent="0.2">
      <c r="A136" s="23"/>
      <c r="B136" s="70"/>
      <c r="C136" s="24"/>
      <c r="D136" s="24"/>
      <c r="E136" s="70"/>
    </row>
    <row r="137" spans="1:7" x14ac:dyDescent="0.2">
      <c r="A137" s="25"/>
      <c r="B137" s="69"/>
      <c r="C137" s="22"/>
      <c r="D137" s="22"/>
      <c r="E137" s="69"/>
    </row>
    <row r="138" spans="1:7" ht="15.75" x14ac:dyDescent="0.2">
      <c r="A138" s="145" t="s">
        <v>144</v>
      </c>
      <c r="B138" s="145"/>
      <c r="C138" s="145"/>
      <c r="D138" s="145"/>
      <c r="E138" s="110">
        <f>SUM(E127:E131)</f>
        <v>36.261666666666663</v>
      </c>
    </row>
    <row r="139" spans="1:7" ht="15.75" x14ac:dyDescent="0.2">
      <c r="B139" s="20"/>
      <c r="C139" s="20"/>
      <c r="D139" s="20"/>
      <c r="E139" s="20"/>
      <c r="F139" s="67"/>
    </row>
    <row r="140" spans="1:7" ht="15.75" x14ac:dyDescent="0.2">
      <c r="A140" s="12" t="s">
        <v>238</v>
      </c>
      <c r="B140" s="12"/>
      <c r="C140" s="13"/>
      <c r="D140" s="13"/>
      <c r="E140" s="13"/>
      <c r="F140" s="13"/>
      <c r="G140" s="13"/>
    </row>
    <row r="141" spans="1:7" ht="15.75" x14ac:dyDescent="0.2">
      <c r="A141" s="4" t="s">
        <v>139</v>
      </c>
      <c r="B141" s="4" t="s">
        <v>140</v>
      </c>
      <c r="C141" s="4" t="s">
        <v>141</v>
      </c>
      <c r="D141" s="4" t="s">
        <v>145</v>
      </c>
      <c r="E141" s="4" t="s">
        <v>143</v>
      </c>
    </row>
    <row r="142" spans="1:7" x14ac:dyDescent="0.2">
      <c r="A142" s="25" t="str">
        <f>A127</f>
        <v>Avental</v>
      </c>
      <c r="B142" s="69">
        <f>B127*0</f>
        <v>0</v>
      </c>
      <c r="C142" s="22">
        <f t="shared" ref="C142:D144" si="2">C127</f>
        <v>2</v>
      </c>
      <c r="D142" s="22">
        <f t="shared" si="2"/>
        <v>12</v>
      </c>
      <c r="E142" s="69">
        <f>B142*C142/D142</f>
        <v>0</v>
      </c>
    </row>
    <row r="143" spans="1:7" x14ac:dyDescent="0.2">
      <c r="A143" s="113" t="str">
        <f>A128</f>
        <v>Camisa</v>
      </c>
      <c r="B143" s="70">
        <f>B128*0</f>
        <v>0</v>
      </c>
      <c r="C143" s="24">
        <f t="shared" si="2"/>
        <v>4</v>
      </c>
      <c r="D143" s="24">
        <f t="shared" si="2"/>
        <v>6</v>
      </c>
      <c r="E143" s="70">
        <f>B143*C143/D143</f>
        <v>0</v>
      </c>
    </row>
    <row r="144" spans="1:7" x14ac:dyDescent="0.2">
      <c r="A144" s="21" t="str">
        <f>A129</f>
        <v>Jaleco</v>
      </c>
      <c r="B144" s="69">
        <f>B129*0</f>
        <v>0</v>
      </c>
      <c r="C144" s="22">
        <f t="shared" si="2"/>
        <v>4</v>
      </c>
      <c r="D144" s="22">
        <f t="shared" si="2"/>
        <v>6</v>
      </c>
      <c r="E144" s="69">
        <f>B144*C144/D144</f>
        <v>0</v>
      </c>
    </row>
    <row r="145" spans="1:7" x14ac:dyDescent="0.2">
      <c r="A145" s="23"/>
      <c r="B145" s="70"/>
      <c r="C145" s="24"/>
      <c r="D145" s="24"/>
      <c r="E145" s="70"/>
    </row>
    <row r="146" spans="1:7" x14ac:dyDescent="0.2">
      <c r="A146" s="25"/>
      <c r="B146" s="69"/>
      <c r="C146" s="22"/>
      <c r="D146" s="22"/>
      <c r="E146" s="69"/>
    </row>
    <row r="147" spans="1:7" x14ac:dyDescent="0.2">
      <c r="A147" s="23"/>
      <c r="B147" s="70"/>
      <c r="C147" s="24"/>
      <c r="D147" s="24"/>
      <c r="E147" s="70"/>
    </row>
    <row r="148" spans="1:7" x14ac:dyDescent="0.2">
      <c r="A148" s="25"/>
      <c r="B148" s="69"/>
      <c r="C148" s="22"/>
      <c r="D148" s="22"/>
      <c r="E148" s="69"/>
    </row>
    <row r="149" spans="1:7" x14ac:dyDescent="0.2">
      <c r="A149" s="23"/>
      <c r="B149" s="70"/>
      <c r="C149" s="24"/>
      <c r="D149" s="24"/>
      <c r="E149" s="70"/>
    </row>
    <row r="150" spans="1:7" x14ac:dyDescent="0.2">
      <c r="A150" s="25"/>
      <c r="B150" s="69"/>
      <c r="C150" s="22"/>
      <c r="D150" s="22"/>
      <c r="E150" s="69"/>
    </row>
    <row r="151" spans="1:7" x14ac:dyDescent="0.2">
      <c r="A151" s="23"/>
      <c r="B151" s="70"/>
      <c r="C151" s="24"/>
      <c r="D151" s="24"/>
      <c r="E151" s="70"/>
    </row>
    <row r="152" spans="1:7" x14ac:dyDescent="0.2">
      <c r="A152" s="25"/>
      <c r="B152" s="69"/>
      <c r="C152" s="22"/>
      <c r="D152" s="22"/>
      <c r="E152" s="69"/>
    </row>
    <row r="153" spans="1:7" ht="15.75" x14ac:dyDescent="0.2">
      <c r="A153" s="145" t="s">
        <v>144</v>
      </c>
      <c r="B153" s="145"/>
      <c r="C153" s="145"/>
      <c r="D153" s="145"/>
      <c r="E153" s="53">
        <f>SUM(E142:E146)</f>
        <v>0</v>
      </c>
    </row>
    <row r="154" spans="1:7" x14ac:dyDescent="0.2">
      <c r="A154" s="29" t="s">
        <v>239</v>
      </c>
    </row>
    <row r="156" spans="1:7" ht="15" customHeight="1" x14ac:dyDescent="0.2">
      <c r="A156" s="141" t="s">
        <v>146</v>
      </c>
      <c r="B156" s="141"/>
      <c r="C156" s="141"/>
      <c r="D156" s="141"/>
      <c r="E156" s="141"/>
      <c r="F156" s="141"/>
      <c r="G156" s="141"/>
    </row>
    <row r="157" spans="1:7" ht="15.75" x14ac:dyDescent="0.2">
      <c r="A157" s="12" t="s">
        <v>95</v>
      </c>
      <c r="B157" s="12"/>
      <c r="C157" s="12"/>
      <c r="D157" s="12"/>
      <c r="E157" s="12"/>
      <c r="F157" s="12"/>
      <c r="G157" s="12"/>
    </row>
    <row r="158" spans="1:7" ht="31.5" x14ac:dyDescent="0.2">
      <c r="A158" s="7" t="s">
        <v>139</v>
      </c>
      <c r="B158" s="7" t="s">
        <v>140</v>
      </c>
      <c r="C158" s="7" t="s">
        <v>145</v>
      </c>
      <c r="D158" s="7" t="s">
        <v>147</v>
      </c>
      <c r="E158" s="7" t="s">
        <v>148</v>
      </c>
    </row>
    <row r="159" spans="1:7" x14ac:dyDescent="0.2">
      <c r="A159" s="25"/>
      <c r="B159" s="69"/>
      <c r="C159" s="22"/>
      <c r="D159" s="71"/>
      <c r="E159" s="69"/>
    </row>
    <row r="160" spans="1:7" x14ac:dyDescent="0.2">
      <c r="A160" s="72"/>
      <c r="B160" s="70"/>
      <c r="C160" s="24"/>
      <c r="D160" s="73"/>
      <c r="E160" s="70"/>
    </row>
    <row r="161" spans="1:7" x14ac:dyDescent="0.2">
      <c r="A161" s="25"/>
      <c r="B161" s="69"/>
      <c r="C161" s="22"/>
      <c r="D161" s="22"/>
      <c r="E161" s="69"/>
    </row>
    <row r="162" spans="1:7" x14ac:dyDescent="0.2">
      <c r="A162" s="23"/>
      <c r="B162" s="70"/>
      <c r="C162" s="24"/>
      <c r="D162" s="24"/>
      <c r="E162" s="70"/>
    </row>
    <row r="163" spans="1:7" x14ac:dyDescent="0.2">
      <c r="A163" s="25"/>
      <c r="B163" s="69"/>
      <c r="C163" s="22"/>
      <c r="D163" s="22"/>
      <c r="E163" s="69"/>
    </row>
    <row r="164" spans="1:7" x14ac:dyDescent="0.2">
      <c r="A164" s="23"/>
      <c r="B164" s="70"/>
      <c r="C164" s="24"/>
      <c r="D164" s="24"/>
      <c r="E164" s="70"/>
    </row>
    <row r="165" spans="1:7" x14ac:dyDescent="0.2">
      <c r="A165" s="25"/>
      <c r="B165" s="69"/>
      <c r="C165" s="22"/>
      <c r="D165" s="22"/>
      <c r="E165" s="69"/>
    </row>
    <row r="166" spans="1:7" x14ac:dyDescent="0.2">
      <c r="A166" s="23"/>
      <c r="B166" s="70"/>
      <c r="C166" s="24"/>
      <c r="D166" s="24"/>
      <c r="E166" s="70"/>
    </row>
    <row r="167" spans="1:7" x14ac:dyDescent="0.2">
      <c r="A167" s="25"/>
      <c r="B167" s="69"/>
      <c r="C167" s="22"/>
      <c r="D167" s="22"/>
      <c r="E167" s="69"/>
    </row>
    <row r="168" spans="1:7" x14ac:dyDescent="0.2">
      <c r="A168" s="23"/>
      <c r="B168" s="70"/>
      <c r="C168" s="24"/>
      <c r="D168" s="24"/>
      <c r="E168" s="70"/>
    </row>
    <row r="169" spans="1:7" x14ac:dyDescent="0.2">
      <c r="A169" s="25"/>
      <c r="B169" s="69"/>
      <c r="C169" s="22"/>
      <c r="D169" s="22"/>
      <c r="E169" s="69"/>
    </row>
    <row r="170" spans="1:7" ht="15.75" x14ac:dyDescent="0.2">
      <c r="A170" s="145" t="s">
        <v>144</v>
      </c>
      <c r="B170" s="145"/>
      <c r="C170" s="145"/>
      <c r="D170" s="145"/>
      <c r="E170" s="53">
        <f>SUM(E159:E160)</f>
        <v>0</v>
      </c>
    </row>
    <row r="171" spans="1:7" ht="15.75" x14ac:dyDescent="0.2">
      <c r="B171" s="20"/>
      <c r="C171" s="20"/>
      <c r="D171" s="20"/>
      <c r="E171" s="20"/>
      <c r="F171" s="74"/>
    </row>
    <row r="172" spans="1:7" ht="15.75" x14ac:dyDescent="0.2">
      <c r="A172" s="12" t="s">
        <v>238</v>
      </c>
      <c r="B172" s="12"/>
      <c r="C172" s="13"/>
      <c r="D172" s="13"/>
      <c r="E172" s="13"/>
      <c r="F172" s="13"/>
      <c r="G172" s="13"/>
    </row>
    <row r="173" spans="1:7" ht="31.5" x14ac:dyDescent="0.2">
      <c r="A173" s="7" t="s">
        <v>139</v>
      </c>
      <c r="B173" s="7" t="s">
        <v>140</v>
      </c>
      <c r="C173" s="7" t="s">
        <v>145</v>
      </c>
      <c r="D173" s="7" t="s">
        <v>147</v>
      </c>
      <c r="E173" s="7" t="s">
        <v>148</v>
      </c>
    </row>
    <row r="174" spans="1:7" x14ac:dyDescent="0.2">
      <c r="A174" s="25"/>
      <c r="B174" s="69"/>
      <c r="C174" s="22"/>
      <c r="D174" s="71"/>
      <c r="E174" s="69"/>
    </row>
    <row r="175" spans="1:7" x14ac:dyDescent="0.2">
      <c r="A175" s="23"/>
      <c r="B175" s="70"/>
      <c r="C175" s="24"/>
      <c r="D175" s="73"/>
      <c r="E175" s="70"/>
    </row>
    <row r="176" spans="1:7" x14ac:dyDescent="0.2">
      <c r="A176" s="25"/>
      <c r="B176" s="69"/>
      <c r="C176" s="22"/>
      <c r="D176" s="22"/>
      <c r="E176" s="69"/>
    </row>
    <row r="177" spans="1:7" x14ac:dyDescent="0.2">
      <c r="A177" s="23"/>
      <c r="B177" s="70"/>
      <c r="C177" s="24"/>
      <c r="D177" s="24"/>
      <c r="E177" s="70"/>
    </row>
    <row r="178" spans="1:7" x14ac:dyDescent="0.2">
      <c r="A178" s="25"/>
      <c r="B178" s="69"/>
      <c r="C178" s="22"/>
      <c r="D178" s="22"/>
      <c r="E178" s="69"/>
    </row>
    <row r="179" spans="1:7" x14ac:dyDescent="0.2">
      <c r="A179" s="23"/>
      <c r="B179" s="70"/>
      <c r="C179" s="24"/>
      <c r="D179" s="24"/>
      <c r="E179" s="70"/>
    </row>
    <row r="180" spans="1:7" x14ac:dyDescent="0.2">
      <c r="A180" s="25"/>
      <c r="B180" s="69"/>
      <c r="C180" s="22"/>
      <c r="D180" s="22"/>
      <c r="E180" s="69"/>
    </row>
    <row r="181" spans="1:7" x14ac:dyDescent="0.2">
      <c r="A181" s="23"/>
      <c r="B181" s="70"/>
      <c r="C181" s="24"/>
      <c r="D181" s="24"/>
      <c r="E181" s="70"/>
    </row>
    <row r="182" spans="1:7" x14ac:dyDescent="0.2">
      <c r="A182" s="25"/>
      <c r="B182" s="69"/>
      <c r="C182" s="22"/>
      <c r="D182" s="22"/>
      <c r="E182" s="69"/>
    </row>
    <row r="183" spans="1:7" x14ac:dyDescent="0.2">
      <c r="A183" s="23"/>
      <c r="B183" s="70"/>
      <c r="C183" s="24"/>
      <c r="D183" s="24"/>
      <c r="E183" s="70"/>
    </row>
    <row r="184" spans="1:7" x14ac:dyDescent="0.2">
      <c r="A184" s="25"/>
      <c r="B184" s="69"/>
      <c r="C184" s="22"/>
      <c r="D184" s="22"/>
      <c r="E184" s="69"/>
    </row>
    <row r="185" spans="1:7" ht="15.75" x14ac:dyDescent="0.2">
      <c r="A185" s="4" t="s">
        <v>144</v>
      </c>
      <c r="B185" s="4"/>
      <c r="C185" s="4"/>
      <c r="D185" s="4"/>
      <c r="E185" s="53">
        <f>SUM(E174:E175)</f>
        <v>0</v>
      </c>
    </row>
    <row r="186" spans="1:7" x14ac:dyDescent="0.2">
      <c r="A186" s="29" t="s">
        <v>239</v>
      </c>
    </row>
    <row r="187" spans="1:7" ht="15.75" x14ac:dyDescent="0.2">
      <c r="B187" s="20"/>
      <c r="C187" s="20"/>
      <c r="D187" s="20"/>
      <c r="E187" s="20"/>
      <c r="F187" s="67"/>
    </row>
    <row r="188" spans="1:7" ht="15.75" customHeight="1" x14ac:dyDescent="0.2">
      <c r="A188" s="141" t="s">
        <v>149</v>
      </c>
      <c r="B188" s="141"/>
      <c r="C188" s="141"/>
      <c r="D188" s="141"/>
      <c r="E188" s="141"/>
      <c r="F188" s="141"/>
      <c r="G188" s="141"/>
    </row>
    <row r="189" spans="1:7" ht="15.75" customHeight="1" x14ac:dyDescent="0.2">
      <c r="A189" s="141" t="s">
        <v>240</v>
      </c>
      <c r="B189" s="141"/>
      <c r="C189" s="141"/>
      <c r="D189" s="141"/>
      <c r="E189" s="141"/>
      <c r="F189" s="141"/>
      <c r="G189" s="141"/>
    </row>
    <row r="190" spans="1:7" ht="31.5" x14ac:dyDescent="0.2">
      <c r="A190" s="7" t="s">
        <v>139</v>
      </c>
      <c r="B190" s="7" t="s">
        <v>150</v>
      </c>
      <c r="C190" s="7" t="s">
        <v>151</v>
      </c>
      <c r="D190" s="7" t="s">
        <v>152</v>
      </c>
      <c r="E190" s="7" t="s">
        <v>153</v>
      </c>
      <c r="F190" s="7" t="s">
        <v>154</v>
      </c>
    </row>
    <row r="191" spans="1:7" x14ac:dyDescent="0.2">
      <c r="A191" s="25"/>
      <c r="B191" s="69"/>
      <c r="C191" s="22"/>
      <c r="D191" s="69"/>
      <c r="E191" s="71"/>
      <c r="F191" s="69"/>
    </row>
    <row r="192" spans="1:7" x14ac:dyDescent="0.2">
      <c r="A192" s="23"/>
      <c r="B192" s="70"/>
      <c r="C192" s="24"/>
      <c r="D192" s="70"/>
      <c r="E192" s="73"/>
      <c r="F192" s="70"/>
    </row>
    <row r="193" spans="1:7" x14ac:dyDescent="0.2">
      <c r="A193" s="25"/>
      <c r="B193" s="69"/>
      <c r="C193" s="22"/>
      <c r="D193" s="69"/>
      <c r="E193" s="71"/>
      <c r="F193" s="69"/>
    </row>
    <row r="194" spans="1:7" x14ac:dyDescent="0.2">
      <c r="A194" s="23"/>
      <c r="B194" s="70"/>
      <c r="C194" s="24"/>
      <c r="D194" s="70"/>
      <c r="E194" s="73"/>
      <c r="F194" s="70"/>
    </row>
    <row r="195" spans="1:7" x14ac:dyDescent="0.2">
      <c r="A195" s="75"/>
      <c r="B195" s="69"/>
      <c r="C195" s="22"/>
      <c r="D195" s="69"/>
      <c r="E195" s="71"/>
      <c r="F195" s="69"/>
    </row>
    <row r="196" spans="1:7" x14ac:dyDescent="0.2">
      <c r="A196" s="23"/>
      <c r="B196" s="70"/>
      <c r="C196" s="24"/>
      <c r="D196" s="70"/>
      <c r="E196" s="24"/>
      <c r="F196" s="70"/>
    </row>
    <row r="197" spans="1:7" x14ac:dyDescent="0.2">
      <c r="A197" s="25"/>
      <c r="B197" s="69"/>
      <c r="C197" s="22"/>
      <c r="D197" s="69"/>
      <c r="E197" s="22"/>
      <c r="F197" s="69"/>
    </row>
    <row r="198" spans="1:7" x14ac:dyDescent="0.2">
      <c r="A198" s="23"/>
      <c r="B198" s="70"/>
      <c r="C198" s="24"/>
      <c r="D198" s="70"/>
      <c r="E198" s="24"/>
      <c r="F198" s="70"/>
    </row>
    <row r="199" spans="1:7" x14ac:dyDescent="0.2">
      <c r="A199" s="25"/>
      <c r="B199" s="69"/>
      <c r="C199" s="22"/>
      <c r="D199" s="69"/>
      <c r="E199" s="22"/>
      <c r="F199" s="69"/>
    </row>
    <row r="200" spans="1:7" x14ac:dyDescent="0.2">
      <c r="A200" s="23"/>
      <c r="B200" s="70"/>
      <c r="C200" s="24"/>
      <c r="D200" s="70"/>
      <c r="E200" s="24"/>
      <c r="F200" s="70"/>
    </row>
    <row r="201" spans="1:7" x14ac:dyDescent="0.2">
      <c r="A201" s="25"/>
      <c r="B201" s="69"/>
      <c r="C201" s="22"/>
      <c r="D201" s="69"/>
      <c r="E201" s="22"/>
      <c r="F201" s="69"/>
    </row>
    <row r="202" spans="1:7" ht="15.75" x14ac:dyDescent="0.2">
      <c r="A202" s="145" t="s">
        <v>144</v>
      </c>
      <c r="B202" s="145"/>
      <c r="C202" s="145"/>
      <c r="D202" s="145"/>
      <c r="E202" s="145"/>
      <c r="F202" s="53">
        <f>SUM(F191:F195)</f>
        <v>0</v>
      </c>
    </row>
    <row r="203" spans="1:7" x14ac:dyDescent="0.2">
      <c r="B203" s="27"/>
      <c r="C203" s="27"/>
      <c r="D203" s="27"/>
      <c r="E203" s="27"/>
      <c r="F203" s="27"/>
      <c r="G203" s="76"/>
    </row>
    <row r="204" spans="1:7" ht="15.75" x14ac:dyDescent="0.2">
      <c r="A204" s="146" t="s">
        <v>241</v>
      </c>
      <c r="B204" s="146"/>
      <c r="C204" s="146"/>
      <c r="D204" s="146"/>
      <c r="E204" s="146"/>
      <c r="F204" s="146"/>
      <c r="G204" s="146"/>
    </row>
    <row r="205" spans="1:7" ht="15.75" x14ac:dyDescent="0.2">
      <c r="A205" s="147" t="s">
        <v>238</v>
      </c>
      <c r="B205" s="147"/>
      <c r="C205" s="147"/>
      <c r="D205" s="147"/>
      <c r="E205" s="147"/>
      <c r="F205" s="147"/>
      <c r="G205" s="147"/>
    </row>
    <row r="206" spans="1:7" ht="31.5" x14ac:dyDescent="0.2">
      <c r="A206" s="7" t="s">
        <v>139</v>
      </c>
      <c r="B206" s="7" t="s">
        <v>150</v>
      </c>
      <c r="C206" s="7" t="s">
        <v>151</v>
      </c>
      <c r="D206" s="7" t="s">
        <v>152</v>
      </c>
      <c r="E206" s="7" t="s">
        <v>153</v>
      </c>
      <c r="F206" s="7" t="s">
        <v>154</v>
      </c>
    </row>
    <row r="207" spans="1:7" x14ac:dyDescent="0.2">
      <c r="A207" s="25"/>
      <c r="B207" s="69"/>
      <c r="C207" s="22"/>
      <c r="D207" s="69"/>
      <c r="E207" s="71"/>
      <c r="F207" s="69"/>
    </row>
    <row r="208" spans="1:7" x14ac:dyDescent="0.2">
      <c r="A208" s="23"/>
      <c r="B208" s="70"/>
      <c r="C208" s="24"/>
      <c r="D208" s="70"/>
      <c r="E208" s="73"/>
      <c r="F208" s="70"/>
    </row>
    <row r="209" spans="1:7" x14ac:dyDescent="0.2">
      <c r="A209" s="25"/>
      <c r="B209" s="69"/>
      <c r="C209" s="22"/>
      <c r="D209" s="69"/>
      <c r="E209" s="71"/>
      <c r="F209" s="69"/>
    </row>
    <row r="210" spans="1:7" x14ac:dyDescent="0.2">
      <c r="A210" s="23"/>
      <c r="B210" s="70"/>
      <c r="C210" s="24"/>
      <c r="D210" s="70"/>
      <c r="E210" s="73"/>
      <c r="F210" s="70"/>
    </row>
    <row r="211" spans="1:7" x14ac:dyDescent="0.2">
      <c r="A211" s="23"/>
      <c r="B211" s="69"/>
      <c r="C211" s="22"/>
      <c r="D211" s="69"/>
      <c r="E211" s="71"/>
      <c r="F211" s="69"/>
    </row>
    <row r="212" spans="1:7" x14ac:dyDescent="0.2">
      <c r="A212" s="23"/>
      <c r="B212" s="70"/>
      <c r="C212" s="24"/>
      <c r="D212" s="70"/>
      <c r="E212" s="24"/>
      <c r="F212" s="70"/>
    </row>
    <row r="213" spans="1:7" x14ac:dyDescent="0.2">
      <c r="A213" s="25"/>
      <c r="B213" s="69"/>
      <c r="C213" s="22"/>
      <c r="D213" s="69"/>
      <c r="E213" s="22"/>
      <c r="F213" s="69"/>
    </row>
    <row r="214" spans="1:7" x14ac:dyDescent="0.2">
      <c r="A214" s="23"/>
      <c r="B214" s="70"/>
      <c r="C214" s="24"/>
      <c r="D214" s="70"/>
      <c r="E214" s="24"/>
      <c r="F214" s="70"/>
    </row>
    <row r="215" spans="1:7" x14ac:dyDescent="0.2">
      <c r="A215" s="25"/>
      <c r="B215" s="69"/>
      <c r="C215" s="22"/>
      <c r="D215" s="69"/>
      <c r="E215" s="22"/>
      <c r="F215" s="69"/>
    </row>
    <row r="216" spans="1:7" x14ac:dyDescent="0.2">
      <c r="A216" s="23"/>
      <c r="B216" s="70"/>
      <c r="C216" s="24"/>
      <c r="D216" s="70"/>
      <c r="E216" s="24"/>
      <c r="F216" s="70"/>
    </row>
    <row r="217" spans="1:7" x14ac:dyDescent="0.2">
      <c r="A217" s="25"/>
      <c r="B217" s="69"/>
      <c r="C217" s="22"/>
      <c r="D217" s="69"/>
      <c r="E217" s="22"/>
      <c r="F217" s="69"/>
    </row>
    <row r="218" spans="1:7" ht="15.75" x14ac:dyDescent="0.2">
      <c r="A218" s="145" t="s">
        <v>144</v>
      </c>
      <c r="B218" s="145"/>
      <c r="C218" s="145"/>
      <c r="D218" s="145"/>
      <c r="E218" s="145"/>
      <c r="F218" s="53">
        <f>SUM(F207:F211)</f>
        <v>0</v>
      </c>
    </row>
    <row r="219" spans="1:7" x14ac:dyDescent="0.2">
      <c r="A219" s="29" t="s">
        <v>239</v>
      </c>
    </row>
    <row r="220" spans="1:7" ht="15.75" customHeight="1" x14ac:dyDescent="0.2">
      <c r="A220" s="29"/>
    </row>
    <row r="221" spans="1:7" ht="36" customHeight="1" x14ac:dyDescent="0.2">
      <c r="A221" s="148" t="s">
        <v>155</v>
      </c>
      <c r="B221" s="148"/>
      <c r="C221" s="148"/>
      <c r="D221" s="148"/>
      <c r="E221" s="148"/>
      <c r="F221" s="148"/>
      <c r="G221" s="148"/>
    </row>
    <row r="222" spans="1:7" ht="31.5" x14ac:dyDescent="0.2">
      <c r="A222" s="139" t="s">
        <v>156</v>
      </c>
      <c r="B222" s="139"/>
      <c r="C222" s="139"/>
      <c r="D222" s="5" t="s">
        <v>62</v>
      </c>
      <c r="E222" s="43" t="s">
        <v>53</v>
      </c>
      <c r="F222" s="77" t="s">
        <v>62</v>
      </c>
      <c r="G222" s="43" t="s">
        <v>157</v>
      </c>
    </row>
    <row r="223" spans="1:7" ht="26.45" customHeight="1" x14ac:dyDescent="0.2">
      <c r="A223" s="2" t="s">
        <v>6</v>
      </c>
      <c r="B223" s="133" t="s">
        <v>158</v>
      </c>
      <c r="C223" s="133"/>
      <c r="D223" s="44">
        <f>D225-D224</f>
        <v>0.74960000000000004</v>
      </c>
      <c r="E223" s="45">
        <f>D260</f>
        <v>6286.2847235575455</v>
      </c>
      <c r="F223" s="44">
        <f>F225-F224</f>
        <v>0.72960000000000003</v>
      </c>
      <c r="G223" s="45">
        <f>E260</f>
        <v>0</v>
      </c>
    </row>
    <row r="224" spans="1:7" ht="39.6" customHeight="1" x14ac:dyDescent="0.2">
      <c r="A224" s="2" t="s">
        <v>8</v>
      </c>
      <c r="B224" s="133" t="s">
        <v>159</v>
      </c>
      <c r="C224" s="133"/>
      <c r="D224" s="44">
        <f>D242</f>
        <v>0.06</v>
      </c>
      <c r="E224" s="45">
        <f>E223*D224</f>
        <v>377.17708341345269</v>
      </c>
      <c r="F224" s="44">
        <f>F242</f>
        <v>0.06</v>
      </c>
      <c r="G224" s="45">
        <f>G223*F224</f>
        <v>0</v>
      </c>
    </row>
    <row r="225" spans="1:7" ht="15.75" x14ac:dyDescent="0.2">
      <c r="A225" s="139" t="s">
        <v>160</v>
      </c>
      <c r="B225" s="139"/>
      <c r="C225" s="139"/>
      <c r="D225" s="52">
        <f>1-(D243+D244)</f>
        <v>0.80959999999999999</v>
      </c>
      <c r="E225" s="53">
        <f>SUM(E223:E224)</f>
        <v>6663.4618069709977</v>
      </c>
      <c r="F225" s="52">
        <f>1-(F243+F244)</f>
        <v>0.78959999999999997</v>
      </c>
      <c r="G225" s="53">
        <f>SUM(G223:G224)</f>
        <v>0</v>
      </c>
    </row>
    <row r="226" spans="1:7" ht="12.95" customHeight="1" x14ac:dyDescent="0.2">
      <c r="A226" s="2" t="s">
        <v>11</v>
      </c>
      <c r="B226" s="133" t="s">
        <v>161</v>
      </c>
      <c r="C226" s="133"/>
      <c r="D226" s="44">
        <f>D243</f>
        <v>6.7900000000000002E-2</v>
      </c>
      <c r="E226" s="45">
        <f>C238*D226</f>
        <v>558.85506014492432</v>
      </c>
      <c r="F226" s="44">
        <f>F243</f>
        <v>6.7900000000000002E-2</v>
      </c>
      <c r="G226" s="45">
        <f>E238*F226</f>
        <v>0</v>
      </c>
    </row>
    <row r="227" spans="1:7" ht="15.75" x14ac:dyDescent="0.2">
      <c r="A227" s="139" t="s">
        <v>162</v>
      </c>
      <c r="B227" s="139"/>
      <c r="C227" s="139"/>
      <c r="D227" s="52">
        <f>D225+D226</f>
        <v>0.87749999999999995</v>
      </c>
      <c r="E227" s="53">
        <f>E225+E226</f>
        <v>7222.3168671159219</v>
      </c>
      <c r="F227" s="52">
        <f>F225+F226</f>
        <v>0.85749999999999993</v>
      </c>
      <c r="G227" s="53">
        <f>G225+G226</f>
        <v>0</v>
      </c>
    </row>
    <row r="228" spans="1:7" x14ac:dyDescent="0.2">
      <c r="A228" s="149" t="s">
        <v>163</v>
      </c>
      <c r="B228" s="149"/>
      <c r="C228" s="149"/>
      <c r="D228" s="149"/>
      <c r="E228" s="149"/>
      <c r="F228" s="149"/>
      <c r="G228" s="149"/>
    </row>
    <row r="229" spans="1:7" x14ac:dyDescent="0.2">
      <c r="A229" s="27" t="s">
        <v>164</v>
      </c>
    </row>
    <row r="230" spans="1:7" ht="15.75" x14ac:dyDescent="0.2">
      <c r="A230" s="20" t="s">
        <v>165</v>
      </c>
    </row>
    <row r="231" spans="1:7" ht="28.15" customHeight="1" x14ac:dyDescent="0.2">
      <c r="A231" s="137" t="s">
        <v>166</v>
      </c>
      <c r="B231" s="137"/>
      <c r="C231" s="137"/>
      <c r="D231" s="137"/>
      <c r="E231" s="137"/>
      <c r="F231" s="137"/>
      <c r="G231" s="137"/>
    </row>
    <row r="232" spans="1:7" ht="15.75" x14ac:dyDescent="0.2">
      <c r="A232" s="20" t="s">
        <v>167</v>
      </c>
    </row>
    <row r="233" spans="1:7" ht="15.75" x14ac:dyDescent="0.2">
      <c r="A233" s="150" t="s">
        <v>168</v>
      </c>
      <c r="B233" s="150"/>
      <c r="C233" s="150"/>
      <c r="D233" s="150"/>
      <c r="E233" s="150"/>
      <c r="F233" s="150"/>
      <c r="G233" s="150"/>
    </row>
    <row r="235" spans="1:7" ht="15.75" x14ac:dyDescent="0.2">
      <c r="A235" s="20" t="s">
        <v>169</v>
      </c>
    </row>
    <row r="236" spans="1:7" ht="31.5" x14ac:dyDescent="0.2">
      <c r="A236" s="138" t="s">
        <v>170</v>
      </c>
      <c r="B236" s="138"/>
      <c r="C236" s="43" t="s">
        <v>171</v>
      </c>
      <c r="D236" s="5" t="s">
        <v>170</v>
      </c>
      <c r="E236" s="43" t="s">
        <v>172</v>
      </c>
    </row>
    <row r="237" spans="1:7" ht="51" x14ac:dyDescent="0.2">
      <c r="A237" s="2" t="s">
        <v>6</v>
      </c>
      <c r="B237" s="8" t="s">
        <v>173</v>
      </c>
      <c r="C237" s="45">
        <f>E225</f>
        <v>6663.4618069709977</v>
      </c>
      <c r="D237" s="8" t="s">
        <v>173</v>
      </c>
      <c r="E237" s="45">
        <f>G225</f>
        <v>0</v>
      </c>
    </row>
    <row r="238" spans="1:7" ht="63.75" x14ac:dyDescent="0.2">
      <c r="A238" s="2" t="s">
        <v>8</v>
      </c>
      <c r="B238" s="6" t="s">
        <v>174</v>
      </c>
      <c r="C238" s="45">
        <f>C237/(1-(D243+D244))</f>
        <v>8230.5605323258369</v>
      </c>
      <c r="D238" s="6" t="s">
        <v>174</v>
      </c>
      <c r="E238" s="45">
        <f>E237/(1-(F243+F244))</f>
        <v>0</v>
      </c>
    </row>
    <row r="239" spans="1:7" x14ac:dyDescent="0.2">
      <c r="C239" s="78"/>
      <c r="E239" s="78"/>
    </row>
    <row r="240" spans="1:7" ht="15.75" x14ac:dyDescent="0.2">
      <c r="A240" s="12" t="s">
        <v>175</v>
      </c>
      <c r="B240" s="13"/>
      <c r="C240" s="13"/>
      <c r="D240" s="13"/>
      <c r="E240" s="13"/>
      <c r="F240" s="13"/>
      <c r="G240" s="13"/>
    </row>
    <row r="241" spans="1:7" ht="31.5" x14ac:dyDescent="0.2">
      <c r="A241" s="4">
        <v>6</v>
      </c>
      <c r="B241" s="4" t="s">
        <v>176</v>
      </c>
      <c r="C241" s="40"/>
      <c r="D241" s="5" t="s">
        <v>62</v>
      </c>
      <c r="E241" s="43" t="s">
        <v>53</v>
      </c>
      <c r="F241" s="5" t="s">
        <v>62</v>
      </c>
      <c r="G241" s="43" t="s">
        <v>177</v>
      </c>
    </row>
    <row r="242" spans="1:7" ht="12.95" customHeight="1" x14ac:dyDescent="0.2">
      <c r="A242" s="79" t="s">
        <v>6</v>
      </c>
      <c r="B242" s="133" t="s">
        <v>178</v>
      </c>
      <c r="C242" s="133"/>
      <c r="D242" s="44">
        <v>0.06</v>
      </c>
      <c r="E242" s="45">
        <f>E224</f>
        <v>377.17708341345269</v>
      </c>
      <c r="F242" s="44">
        <v>0.06</v>
      </c>
      <c r="G242" s="45">
        <f>G224</f>
        <v>0</v>
      </c>
    </row>
    <row r="243" spans="1:7" ht="12.95" customHeight="1" x14ac:dyDescent="0.2">
      <c r="A243" s="79" t="s">
        <v>8</v>
      </c>
      <c r="B243" s="133" t="s">
        <v>179</v>
      </c>
      <c r="C243" s="133"/>
      <c r="D243" s="44">
        <v>6.7900000000000002E-2</v>
      </c>
      <c r="E243" s="45">
        <f>E226</f>
        <v>558.85506014492432</v>
      </c>
      <c r="F243" s="44">
        <v>6.7900000000000002E-2</v>
      </c>
      <c r="G243" s="45">
        <f>G226</f>
        <v>0</v>
      </c>
    </row>
    <row r="244" spans="1:7" ht="12.95" customHeight="1" x14ac:dyDescent="0.2">
      <c r="A244" s="79" t="s">
        <v>11</v>
      </c>
      <c r="B244" s="133" t="s">
        <v>180</v>
      </c>
      <c r="C244" s="133"/>
      <c r="D244" s="44">
        <f>D245+D246+D247</f>
        <v>0.1225</v>
      </c>
      <c r="E244" s="45">
        <f>E245+E246+E247</f>
        <v>1008.243665209915</v>
      </c>
      <c r="F244" s="44">
        <f>F245+F246+F247</f>
        <v>0.14250000000000002</v>
      </c>
      <c r="G244" s="45">
        <f>G245+G246+G247</f>
        <v>0</v>
      </c>
    </row>
    <row r="245" spans="1:7" ht="52.9" customHeight="1" x14ac:dyDescent="0.2">
      <c r="A245" s="2"/>
      <c r="B245" s="133" t="s">
        <v>181</v>
      </c>
      <c r="C245" s="133"/>
      <c r="D245" s="44">
        <f>7.6%+1.65%</f>
        <v>9.2499999999999999E-2</v>
      </c>
      <c r="E245" s="45">
        <f>C238*D245</f>
        <v>761.32684924013995</v>
      </c>
      <c r="F245" s="44">
        <f>7.6%+1.65%</f>
        <v>9.2499999999999999E-2</v>
      </c>
      <c r="G245" s="45">
        <f>E238*F245</f>
        <v>0</v>
      </c>
    </row>
    <row r="246" spans="1:7" ht="12.95" customHeight="1" x14ac:dyDescent="0.2">
      <c r="A246" s="2"/>
      <c r="B246" s="133" t="s">
        <v>182</v>
      </c>
      <c r="C246" s="133"/>
      <c r="D246" s="44">
        <f>0</f>
        <v>0</v>
      </c>
      <c r="E246" s="45">
        <f>C238*D246</f>
        <v>0</v>
      </c>
      <c r="F246" s="44">
        <v>0</v>
      </c>
      <c r="G246" s="45">
        <f>E238*F246</f>
        <v>0</v>
      </c>
    </row>
    <row r="247" spans="1:7" ht="39.6" customHeight="1" x14ac:dyDescent="0.2">
      <c r="A247" s="2"/>
      <c r="B247" s="133" t="s">
        <v>183</v>
      </c>
      <c r="C247" s="133"/>
      <c r="D247" s="44">
        <f>3%</f>
        <v>0.03</v>
      </c>
      <c r="E247" s="45">
        <f>C238*D247</f>
        <v>246.91681596977509</v>
      </c>
      <c r="F247" s="44">
        <v>0.05</v>
      </c>
      <c r="G247" s="45">
        <f>E238*F247</f>
        <v>0</v>
      </c>
    </row>
    <row r="248" spans="1:7" ht="15.75" x14ac:dyDescent="0.2">
      <c r="A248" s="139" t="s">
        <v>47</v>
      </c>
      <c r="B248" s="139"/>
      <c r="C248" s="40"/>
      <c r="D248" s="52">
        <f>(1+D242)/(1-(D243+D244))-1</f>
        <v>0.30928853754940722</v>
      </c>
      <c r="E248" s="53">
        <f>E242+E243+E244</f>
        <v>1944.2758087682919</v>
      </c>
      <c r="F248" s="52">
        <f>(1+F242)/(1-(F243+F244))-1</f>
        <v>0.34245187436676816</v>
      </c>
      <c r="G248" s="53">
        <f>G242+G243+G244</f>
        <v>0</v>
      </c>
    </row>
    <row r="249" spans="1:7" x14ac:dyDescent="0.2">
      <c r="A249" s="153" t="s">
        <v>184</v>
      </c>
      <c r="B249" s="153"/>
      <c r="C249" s="153"/>
      <c r="D249" s="153"/>
      <c r="E249" s="153"/>
      <c r="F249" s="153"/>
      <c r="G249" s="153"/>
    </row>
    <row r="250" spans="1:7" ht="12.75" customHeight="1" x14ac:dyDescent="0.2">
      <c r="A250" s="130" t="s">
        <v>242</v>
      </c>
      <c r="B250" s="130"/>
      <c r="C250" s="130"/>
      <c r="D250" s="130"/>
      <c r="E250" s="130"/>
      <c r="F250" s="130"/>
      <c r="G250" s="130"/>
    </row>
    <row r="251" spans="1:7" ht="15.75" x14ac:dyDescent="0.2">
      <c r="A251" s="20" t="s">
        <v>185</v>
      </c>
    </row>
    <row r="253" spans="1:7" ht="15.75" x14ac:dyDescent="0.2">
      <c r="A253" s="12" t="s">
        <v>186</v>
      </c>
      <c r="B253" s="12"/>
      <c r="C253" s="12"/>
      <c r="D253" s="12"/>
      <c r="E253" s="12"/>
      <c r="F253" s="80"/>
      <c r="G253" s="80"/>
    </row>
    <row r="254" spans="1:7" ht="34.9" customHeight="1" x14ac:dyDescent="0.2">
      <c r="A254" s="152" t="s">
        <v>187</v>
      </c>
      <c r="B254" s="152"/>
      <c r="C254" s="152"/>
      <c r="D254" s="7" t="s">
        <v>188</v>
      </c>
      <c r="E254" s="7" t="s">
        <v>189</v>
      </c>
    </row>
    <row r="255" spans="1:7" x14ac:dyDescent="0.2">
      <c r="A255" s="2" t="s">
        <v>6</v>
      </c>
      <c r="B255" s="2" t="s">
        <v>191</v>
      </c>
      <c r="C255" s="2"/>
      <c r="D255" s="45">
        <f>D23</f>
        <v>3363.61</v>
      </c>
      <c r="E255" s="45">
        <f>E23</f>
        <v>0</v>
      </c>
    </row>
    <row r="256" spans="1:7" ht="27.6" customHeight="1" x14ac:dyDescent="0.2">
      <c r="A256" s="2" t="s">
        <v>8</v>
      </c>
      <c r="B256" s="133" t="s">
        <v>192</v>
      </c>
      <c r="C256" s="133"/>
      <c r="D256" s="45">
        <f>D72</f>
        <v>2475.0809173611115</v>
      </c>
      <c r="E256" s="45">
        <f>E72</f>
        <v>0</v>
      </c>
    </row>
    <row r="257" spans="1:5" x14ac:dyDescent="0.2">
      <c r="A257" s="2" t="s">
        <v>11</v>
      </c>
      <c r="B257" s="2" t="s">
        <v>193</v>
      </c>
      <c r="C257" s="2"/>
      <c r="D257" s="45">
        <f>D85</f>
        <v>257.00329670235823</v>
      </c>
      <c r="E257" s="45">
        <f>E85</f>
        <v>0</v>
      </c>
    </row>
    <row r="258" spans="1:5" ht="27" customHeight="1" x14ac:dyDescent="0.2">
      <c r="A258" s="2" t="s">
        <v>13</v>
      </c>
      <c r="B258" s="133" t="s">
        <v>111</v>
      </c>
      <c r="C258" s="133"/>
      <c r="D258" s="45">
        <f>D110</f>
        <v>154.32884282740952</v>
      </c>
      <c r="E258" s="45">
        <f>E110</f>
        <v>0</v>
      </c>
    </row>
    <row r="259" spans="1:5" ht="12.95" customHeight="1" x14ac:dyDescent="0.2">
      <c r="A259" s="2" t="s">
        <v>41</v>
      </c>
      <c r="B259" s="133" t="s">
        <v>194</v>
      </c>
      <c r="C259" s="133"/>
      <c r="D259" s="45">
        <f>D119</f>
        <v>36.261666666666663</v>
      </c>
      <c r="E259" s="45">
        <f>E119</f>
        <v>0</v>
      </c>
    </row>
    <row r="260" spans="1:5" ht="15.75" x14ac:dyDescent="0.2">
      <c r="A260" s="151" t="s">
        <v>195</v>
      </c>
      <c r="B260" s="151"/>
      <c r="C260" s="151"/>
      <c r="D260" s="81">
        <f>SUM(D255:D259)</f>
        <v>6286.2847235575455</v>
      </c>
      <c r="E260" s="81">
        <f>SUM(E255:E259)</f>
        <v>0</v>
      </c>
    </row>
    <row r="261" spans="1:5" x14ac:dyDescent="0.2">
      <c r="A261" s="2" t="s">
        <v>43</v>
      </c>
      <c r="B261" s="2" t="s">
        <v>196</v>
      </c>
      <c r="C261" s="2"/>
      <c r="D261" s="45">
        <f>E248</f>
        <v>1944.2758087682919</v>
      </c>
      <c r="E261" s="45">
        <f>G248</f>
        <v>0</v>
      </c>
    </row>
    <row r="262" spans="1:5" ht="15.75" x14ac:dyDescent="0.2">
      <c r="A262" s="151" t="s">
        <v>197</v>
      </c>
      <c r="B262" s="151"/>
      <c r="C262" s="151"/>
      <c r="D262" s="81">
        <f>SUM(D260:D261)</f>
        <v>8230.5605323258369</v>
      </c>
      <c r="E262" s="81">
        <f>SUM(E260:E261)</f>
        <v>0</v>
      </c>
    </row>
    <row r="265" spans="1:5" ht="64.5" customHeight="1" x14ac:dyDescent="0.2"/>
    <row r="269" spans="1:5" ht="30.6" customHeight="1" x14ac:dyDescent="0.2"/>
    <row r="270" spans="1:5" ht="64.5" customHeight="1" x14ac:dyDescent="0.2"/>
    <row r="274" ht="30" customHeight="1" x14ac:dyDescent="0.2"/>
    <row r="276" ht="39" customHeight="1" x14ac:dyDescent="0.2"/>
    <row r="278" ht="51.6" customHeight="1" x14ac:dyDescent="0.2"/>
    <row r="280" ht="12.95" customHeight="1" x14ac:dyDescent="0.2"/>
    <row r="281" ht="36.75" customHeight="1" x14ac:dyDescent="0.2"/>
  </sheetData>
  <mergeCells count="112">
    <mergeCell ref="A4:C4"/>
    <mergeCell ref="B5:C5"/>
    <mergeCell ref="B6:C6"/>
    <mergeCell ref="B7:C7"/>
    <mergeCell ref="B8:C8"/>
    <mergeCell ref="B9:C9"/>
    <mergeCell ref="B20:C20"/>
    <mergeCell ref="B21:C21"/>
    <mergeCell ref="B22:C22"/>
    <mergeCell ref="B23:C23"/>
    <mergeCell ref="B29:C29"/>
    <mergeCell ref="B30:C30"/>
    <mergeCell ref="A12:G12"/>
    <mergeCell ref="B15:C15"/>
    <mergeCell ref="B16:C16"/>
    <mergeCell ref="B17:C17"/>
    <mergeCell ref="B18:C18"/>
    <mergeCell ref="B19:C19"/>
    <mergeCell ref="A38:G38"/>
    <mergeCell ref="A49:G49"/>
    <mergeCell ref="A50:G50"/>
    <mergeCell ref="A51:G51"/>
    <mergeCell ref="A52:G52"/>
    <mergeCell ref="B55:C55"/>
    <mergeCell ref="B31:C31"/>
    <mergeCell ref="B32:C32"/>
    <mergeCell ref="A33:G33"/>
    <mergeCell ref="A34:G34"/>
    <mergeCell ref="A35:G35"/>
    <mergeCell ref="A36:G36"/>
    <mergeCell ref="B62:C62"/>
    <mergeCell ref="A63:G63"/>
    <mergeCell ref="A64:G64"/>
    <mergeCell ref="B68:C68"/>
    <mergeCell ref="B69:C69"/>
    <mergeCell ref="B71:C71"/>
    <mergeCell ref="B56:C56"/>
    <mergeCell ref="B57:C57"/>
    <mergeCell ref="B58:C58"/>
    <mergeCell ref="B59:C59"/>
    <mergeCell ref="B60:C60"/>
    <mergeCell ref="B61:C61"/>
    <mergeCell ref="B80:C80"/>
    <mergeCell ref="B81:C81"/>
    <mergeCell ref="B82:C82"/>
    <mergeCell ref="B83:C83"/>
    <mergeCell ref="B84:C84"/>
    <mergeCell ref="B85:C85"/>
    <mergeCell ref="B72:C72"/>
    <mergeCell ref="A75:G75"/>
    <mergeCell ref="A76:G76"/>
    <mergeCell ref="B77:C77"/>
    <mergeCell ref="B78:C78"/>
    <mergeCell ref="B79:C79"/>
    <mergeCell ref="B96:C96"/>
    <mergeCell ref="B97:C97"/>
    <mergeCell ref="B98:C98"/>
    <mergeCell ref="B102:C102"/>
    <mergeCell ref="B103:C103"/>
    <mergeCell ref="B104:C104"/>
    <mergeCell ref="A89:G89"/>
    <mergeCell ref="B91:C91"/>
    <mergeCell ref="B92:C92"/>
    <mergeCell ref="B93:C93"/>
    <mergeCell ref="B94:C94"/>
    <mergeCell ref="B95:C95"/>
    <mergeCell ref="B116:C116"/>
    <mergeCell ref="B117:C117"/>
    <mergeCell ref="B118:C118"/>
    <mergeCell ref="B119:C119"/>
    <mergeCell ref="A138:D138"/>
    <mergeCell ref="A153:D153"/>
    <mergeCell ref="B107:C107"/>
    <mergeCell ref="B108:C108"/>
    <mergeCell ref="B109:C109"/>
    <mergeCell ref="B110:C110"/>
    <mergeCell ref="B114:C114"/>
    <mergeCell ref="B115:C115"/>
    <mergeCell ref="A205:G205"/>
    <mergeCell ref="A218:E218"/>
    <mergeCell ref="A221:G221"/>
    <mergeCell ref="A222:C222"/>
    <mergeCell ref="B223:C223"/>
    <mergeCell ref="B224:C224"/>
    <mergeCell ref="A156:G156"/>
    <mergeCell ref="A170:D170"/>
    <mergeCell ref="A188:G188"/>
    <mergeCell ref="A189:G189"/>
    <mergeCell ref="A202:E202"/>
    <mergeCell ref="A204:G204"/>
    <mergeCell ref="A236:B236"/>
    <mergeCell ref="B242:C242"/>
    <mergeCell ref="B243:C243"/>
    <mergeCell ref="B244:C244"/>
    <mergeCell ref="B245:C245"/>
    <mergeCell ref="B246:C246"/>
    <mergeCell ref="A225:C225"/>
    <mergeCell ref="B226:C226"/>
    <mergeCell ref="A227:C227"/>
    <mergeCell ref="A228:G228"/>
    <mergeCell ref="A231:G231"/>
    <mergeCell ref="A233:G233"/>
    <mergeCell ref="B258:C258"/>
    <mergeCell ref="B259:C259"/>
    <mergeCell ref="A260:C260"/>
    <mergeCell ref="A262:C262"/>
    <mergeCell ref="B247:C247"/>
    <mergeCell ref="A248:B248"/>
    <mergeCell ref="A249:G249"/>
    <mergeCell ref="A250:G250"/>
    <mergeCell ref="A254:C254"/>
    <mergeCell ref="B256:C256"/>
  </mergeCells>
  <pageMargins left="0.51180555555555496" right="0.51180555555555496" top="0.78749999999999998" bottom="0.78749999999999998" header="0.51180555555555496" footer="0.51180555555555496"/>
  <pageSetup scale="60" firstPageNumber="0" orientation="portrait" horizontalDpi="300" verticalDpi="300" r:id="rId1"/>
  <rowBreaks count="5" manualBreakCount="5">
    <brk id="37" max="16383" man="1"/>
    <brk id="74" max="16383" man="1"/>
    <brk id="123" max="16383" man="1"/>
    <brk id="187" max="16383" man="1"/>
    <brk id="239" max="16383" man="1"/>
  </rowBreaks>
  <colBreaks count="1" manualBreakCount="1">
    <brk id="7" max="1048575" man="1"/>
  </colBreaks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B561B-B36E-4E8F-8F39-583299F8787A}">
  <dimension ref="A1:L82"/>
  <sheetViews>
    <sheetView zoomScaleNormal="100" workbookViewId="0"/>
  </sheetViews>
  <sheetFormatPr defaultRowHeight="12.75" x14ac:dyDescent="0.2"/>
  <cols>
    <col min="1" max="1" width="10.1640625" customWidth="1"/>
    <col min="2" max="2" width="18" bestFit="1" customWidth="1"/>
    <col min="3" max="3" width="14.83203125" customWidth="1"/>
    <col min="4" max="4" width="15.1640625" customWidth="1"/>
    <col min="5" max="5" width="17" bestFit="1" customWidth="1"/>
    <col min="6" max="6" width="13.1640625" customWidth="1"/>
    <col min="7" max="7" width="20.83203125" customWidth="1"/>
    <col min="9" max="9" width="22" bestFit="1" customWidth="1"/>
    <col min="10" max="10" width="39" bestFit="1" customWidth="1"/>
    <col min="11" max="11" width="12.33203125" bestFit="1" customWidth="1"/>
  </cols>
  <sheetData>
    <row r="1" spans="1:11" ht="15.75" x14ac:dyDescent="0.2">
      <c r="A1" s="83" t="s">
        <v>198</v>
      </c>
      <c r="B1" s="83"/>
      <c r="C1" s="83"/>
      <c r="D1" s="83"/>
      <c r="E1" s="83"/>
      <c r="F1" s="83"/>
      <c r="G1" s="84"/>
    </row>
    <row r="2" spans="1:11" ht="68.25" customHeight="1" x14ac:dyDescent="0.2">
      <c r="A2" s="152" t="s">
        <v>199</v>
      </c>
      <c r="B2" s="152"/>
      <c r="C2" s="85" t="s">
        <v>200</v>
      </c>
      <c r="D2" s="85" t="s">
        <v>201</v>
      </c>
      <c r="E2" s="85" t="s">
        <v>202</v>
      </c>
      <c r="F2" s="85" t="s">
        <v>203</v>
      </c>
      <c r="G2" s="85" t="s">
        <v>204</v>
      </c>
    </row>
    <row r="3" spans="1:11" ht="12.75" customHeight="1" x14ac:dyDescent="0.2">
      <c r="A3" s="115">
        <v>1</v>
      </c>
      <c r="B3" s="8" t="str">
        <f>'Dados Iniciais (Vitória)'!B18</f>
        <v>Recepcionista</v>
      </c>
      <c r="C3" s="45">
        <f>'Recepcionista (CASES)'!D262</f>
        <v>4722.9246746418949</v>
      </c>
      <c r="D3" s="16">
        <f>1</f>
        <v>1</v>
      </c>
      <c r="E3" s="45">
        <f>C3*D3</f>
        <v>4722.9246746418949</v>
      </c>
      <c r="F3" s="16">
        <f>'Dados Iniciais (CASES)'!D18</f>
        <v>10</v>
      </c>
      <c r="G3" s="36">
        <f>E3*F3</f>
        <v>47229.246746418947</v>
      </c>
    </row>
    <row r="4" spans="1:11" ht="25.5" x14ac:dyDescent="0.2">
      <c r="A4" s="115">
        <v>2</v>
      </c>
      <c r="B4" s="8" t="str">
        <f>'Dados Iniciais (Vitória)'!B19</f>
        <v>Auxiliar de Escritório</v>
      </c>
      <c r="C4" s="45">
        <f>'Aux. de Escrit. (CASES)'!D262</f>
        <v>4722.9246746418949</v>
      </c>
      <c r="D4" s="16">
        <f>1</f>
        <v>1</v>
      </c>
      <c r="E4" s="45">
        <f t="shared" ref="E4:E33" si="0">C4*D4</f>
        <v>4722.9246746418949</v>
      </c>
      <c r="F4" s="16">
        <f>'Dados Iniciais (CASES)'!D19</f>
        <v>12</v>
      </c>
      <c r="G4" s="36">
        <f t="shared" ref="G4:G33" si="1">E4*F4</f>
        <v>56675.096095702742</v>
      </c>
    </row>
    <row r="5" spans="1:11" ht="25.5" x14ac:dyDescent="0.2">
      <c r="A5" s="115">
        <v>3</v>
      </c>
      <c r="B5" s="8" t="str">
        <f>'Dados Iniciais (Vitória)'!B20</f>
        <v>Lavador de Veículos</v>
      </c>
      <c r="C5" s="45">
        <f>'Lavador de Veículos (CASES)'!D262</f>
        <v>4156.0108425561111</v>
      </c>
      <c r="D5" s="16">
        <f>1</f>
        <v>1</v>
      </c>
      <c r="E5" s="45">
        <f t="shared" si="0"/>
        <v>4156.0108425561111</v>
      </c>
      <c r="F5" s="16">
        <f>'Dados Iniciais (CASES)'!D20</f>
        <v>0</v>
      </c>
      <c r="G5" s="36">
        <f t="shared" si="1"/>
        <v>0</v>
      </c>
    </row>
    <row r="6" spans="1:11" ht="12.75" customHeight="1" x14ac:dyDescent="0.2">
      <c r="A6" s="115">
        <v>4</v>
      </c>
      <c r="B6" s="8" t="str">
        <f>'Dados Iniciais (Vitória)'!B21</f>
        <v>Almoxarife</v>
      </c>
      <c r="C6" s="45">
        <f>'Almoxarife (CASES)'!D262</f>
        <v>4457.2880695332396</v>
      </c>
      <c r="D6" s="16">
        <f>1</f>
        <v>1</v>
      </c>
      <c r="E6" s="45">
        <f t="shared" si="0"/>
        <v>4457.2880695332396</v>
      </c>
      <c r="F6" s="16">
        <f>'Dados Iniciais (CASES)'!D21</f>
        <v>2</v>
      </c>
      <c r="G6" s="36">
        <f t="shared" si="1"/>
        <v>8914.5761390664793</v>
      </c>
    </row>
    <row r="7" spans="1:11" ht="12.75" customHeight="1" x14ac:dyDescent="0.2">
      <c r="A7" s="115">
        <v>5</v>
      </c>
      <c r="B7" s="8" t="str">
        <f>'Dados Iniciais (Vitória)'!B22</f>
        <v>Copeiro</v>
      </c>
      <c r="C7" s="45">
        <f>'Copeiro (CASES)'!D262</f>
        <v>3686.3291021605501</v>
      </c>
      <c r="D7" s="16">
        <f>1</f>
        <v>1</v>
      </c>
      <c r="E7" s="45">
        <f t="shared" si="0"/>
        <v>3686.3291021605501</v>
      </c>
      <c r="F7" s="16">
        <f>'Dados Iniciais (CASES)'!D22</f>
        <v>0</v>
      </c>
      <c r="G7" s="36">
        <f t="shared" si="1"/>
        <v>0</v>
      </c>
    </row>
    <row r="8" spans="1:11" ht="12.75" customHeight="1" x14ac:dyDescent="0.2">
      <c r="A8" s="115">
        <v>6</v>
      </c>
      <c r="B8" s="8" t="str">
        <f>'Dados Iniciais (Vitória)'!B23</f>
        <v>Contínuo</v>
      </c>
      <c r="C8" s="45">
        <f>'Contínuo (CASES)'!D262</f>
        <v>3679.7388971790215</v>
      </c>
      <c r="D8" s="16">
        <f>1</f>
        <v>1</v>
      </c>
      <c r="E8" s="45">
        <f t="shared" si="0"/>
        <v>3679.7388971790215</v>
      </c>
      <c r="F8" s="16">
        <f>'Dados Iniciais (CASES)'!D23</f>
        <v>1</v>
      </c>
      <c r="G8" s="36">
        <f t="shared" si="1"/>
        <v>3679.7388971790215</v>
      </c>
    </row>
    <row r="9" spans="1:11" ht="38.25" x14ac:dyDescent="0.2">
      <c r="A9" s="115">
        <v>7</v>
      </c>
      <c r="B9" s="8" t="str">
        <f>'Dados Iniciais (Vitória)'!B24</f>
        <v>Auxiliar de Manutenção de Edifícios</v>
      </c>
      <c r="C9" s="45">
        <f>'Auxiliar Man. Edif. (CASES)'!D262</f>
        <v>4181.8280840004973</v>
      </c>
      <c r="D9" s="16">
        <f>1</f>
        <v>1</v>
      </c>
      <c r="E9" s="45">
        <f t="shared" si="0"/>
        <v>4181.8280840004973</v>
      </c>
      <c r="F9" s="16">
        <f>'Dados Iniciais (CASES)'!D24</f>
        <v>3</v>
      </c>
      <c r="G9" s="36">
        <f t="shared" si="1"/>
        <v>12545.484252001492</v>
      </c>
    </row>
    <row r="10" spans="1:11" ht="38.25" x14ac:dyDescent="0.2">
      <c r="A10" s="115">
        <v>8</v>
      </c>
      <c r="B10" s="8" t="str">
        <f>'Dados Iniciais (Vitória)'!B25</f>
        <v>Artífice de Manutenção de Edifícios</v>
      </c>
      <c r="C10" s="45">
        <f>'Artífice Man. Edif. (CASES)'!D262</f>
        <v>4457.2880695332396</v>
      </c>
      <c r="D10" s="16">
        <f>1</f>
        <v>1</v>
      </c>
      <c r="E10" s="45">
        <f t="shared" si="0"/>
        <v>4457.2880695332396</v>
      </c>
      <c r="F10" s="16">
        <f>'Dados Iniciais (CASES)'!D25</f>
        <v>3</v>
      </c>
      <c r="G10" s="36">
        <f t="shared" si="1"/>
        <v>13371.86420859972</v>
      </c>
    </row>
    <row r="11" spans="1:11" ht="12.75" customHeight="1" x14ac:dyDescent="0.2">
      <c r="A11" s="115">
        <v>9</v>
      </c>
      <c r="B11" s="8" t="str">
        <f>'Dados Iniciais (Vitória)'!B26</f>
        <v>Trabalhador Braçal</v>
      </c>
      <c r="C11" s="45">
        <f>'Trabalhador Braçal (CASES)'!D262</f>
        <v>3940.9688576050089</v>
      </c>
      <c r="D11" s="16">
        <f>1</f>
        <v>1</v>
      </c>
      <c r="E11" s="45">
        <f t="shared" si="0"/>
        <v>3940.9688576050089</v>
      </c>
      <c r="F11" s="16">
        <f>'Dados Iniciais (CASES)'!D26</f>
        <v>12</v>
      </c>
      <c r="G11" s="36">
        <f t="shared" si="1"/>
        <v>47291.626291260109</v>
      </c>
    </row>
    <row r="12" spans="1:11" ht="25.5" x14ac:dyDescent="0.2">
      <c r="A12" s="115">
        <v>10</v>
      </c>
      <c r="B12" s="8" t="str">
        <f>'Dados Iniciais (Vitória)'!B27</f>
        <v>Eletricista de Manutenção</v>
      </c>
      <c r="C12" s="45">
        <f>'Eletric. Manut. (CASES)'!D262</f>
        <v>6896.8655036689488</v>
      </c>
      <c r="D12" s="16">
        <f>1</f>
        <v>1</v>
      </c>
      <c r="E12" s="45">
        <f t="shared" si="0"/>
        <v>6896.8655036689488</v>
      </c>
      <c r="F12" s="16">
        <f>'Dados Iniciais (CASES)'!D27</f>
        <v>0</v>
      </c>
      <c r="G12" s="36">
        <f t="shared" si="1"/>
        <v>0</v>
      </c>
    </row>
    <row r="13" spans="1:11" ht="25.5" x14ac:dyDescent="0.2">
      <c r="A13" s="115">
        <v>11</v>
      </c>
      <c r="B13" s="8" t="str">
        <f>'Dados Iniciais (Vitória)'!B28</f>
        <v>Mecânico Ajustador</v>
      </c>
      <c r="C13" s="45">
        <f>'Mecânico Ajustador (CASES)'!D262</f>
        <v>5240.7676936477746</v>
      </c>
      <c r="D13" s="16">
        <f>1</f>
        <v>1</v>
      </c>
      <c r="E13" s="45">
        <f t="shared" si="0"/>
        <v>5240.7676936477746</v>
      </c>
      <c r="F13" s="16">
        <f>'Dados Iniciais (CASES)'!D28</f>
        <v>0</v>
      </c>
      <c r="G13" s="36">
        <f t="shared" si="1"/>
        <v>0</v>
      </c>
      <c r="I13" s="37"/>
      <c r="J13" s="37"/>
      <c r="K13" s="37"/>
    </row>
    <row r="14" spans="1:11" ht="25.5" x14ac:dyDescent="0.2">
      <c r="A14" s="115">
        <v>12</v>
      </c>
      <c r="B14" s="8" t="str">
        <f>'Dados Iniciais (Vitória)'!B29</f>
        <v>Auxiliar em Saúde Bucal</v>
      </c>
      <c r="C14" s="45">
        <f>'Aux. Saúde Bucal (CASES)'!D262</f>
        <v>4307.4153330453046</v>
      </c>
      <c r="D14" s="16">
        <f>1</f>
        <v>1</v>
      </c>
      <c r="E14" s="45">
        <f t="shared" si="0"/>
        <v>4307.4153330453046</v>
      </c>
      <c r="F14" s="16">
        <f>'Dados Iniciais (CASES)'!D29</f>
        <v>0</v>
      </c>
      <c r="G14" s="36">
        <f t="shared" si="1"/>
        <v>0</v>
      </c>
      <c r="I14" s="37"/>
      <c r="J14" s="37"/>
      <c r="K14" s="37"/>
    </row>
    <row r="15" spans="1:11" ht="12.75" customHeight="1" x14ac:dyDescent="0.2">
      <c r="A15" s="115">
        <v>13</v>
      </c>
      <c r="B15" s="8" t="str">
        <f>'Dados Iniciais (Vitória)'!B30</f>
        <v>Piscineiro</v>
      </c>
      <c r="C15" s="45">
        <f>'Piscineiro (CASES)'!D262</f>
        <v>5144.2191983351331</v>
      </c>
      <c r="D15" s="16">
        <f>1</f>
        <v>1</v>
      </c>
      <c r="E15" s="45">
        <f t="shared" si="0"/>
        <v>5144.2191983351331</v>
      </c>
      <c r="F15" s="16">
        <f>'Dados Iniciais (CASES)'!D30</f>
        <v>0</v>
      </c>
      <c r="G15" s="36">
        <f t="shared" si="1"/>
        <v>0</v>
      </c>
      <c r="I15" s="37"/>
      <c r="J15" s="37"/>
      <c r="K15" s="37"/>
    </row>
    <row r="16" spans="1:11" ht="12.75" customHeight="1" x14ac:dyDescent="0.2">
      <c r="A16" s="115">
        <v>14</v>
      </c>
      <c r="B16" s="8" t="str">
        <f>'Dados Iniciais (Vitória)'!B31</f>
        <v>Porteiro</v>
      </c>
      <c r="C16" s="45">
        <f>'Porteiro (CASES)'!D262</f>
        <v>3997.615857892476</v>
      </c>
      <c r="D16" s="16">
        <f>1</f>
        <v>1</v>
      </c>
      <c r="E16" s="45">
        <f t="shared" si="0"/>
        <v>3997.615857892476</v>
      </c>
      <c r="F16" s="16">
        <f>'Dados Iniciais (CASES)'!D31</f>
        <v>14</v>
      </c>
      <c r="G16" s="36">
        <f t="shared" si="1"/>
        <v>55966.622010494662</v>
      </c>
      <c r="I16" s="37"/>
      <c r="J16" s="37"/>
      <c r="K16" s="37"/>
    </row>
    <row r="17" spans="1:11" ht="25.5" x14ac:dyDescent="0.2">
      <c r="A17" s="115">
        <v>15</v>
      </c>
      <c r="B17" s="8" t="str">
        <f>'Dados Iniciais (Vitória)'!B32</f>
        <v>Porteiro (adic. Noturno)</v>
      </c>
      <c r="C17" s="45">
        <f>'Porteiro Adic. Not. (CASES)'!D262</f>
        <v>4821.3112120997184</v>
      </c>
      <c r="D17" s="16">
        <f>1</f>
        <v>1</v>
      </c>
      <c r="E17" s="45">
        <f t="shared" si="0"/>
        <v>4821.3112120997184</v>
      </c>
      <c r="F17" s="16">
        <f>'Dados Iniciais (CASES)'!D32</f>
        <v>6</v>
      </c>
      <c r="G17" s="36">
        <f t="shared" si="1"/>
        <v>28927.867272598312</v>
      </c>
      <c r="I17" s="37"/>
      <c r="J17" s="37"/>
      <c r="K17" s="37"/>
    </row>
    <row r="18" spans="1:11" ht="12.75" customHeight="1" x14ac:dyDescent="0.2">
      <c r="A18" s="115">
        <v>16</v>
      </c>
      <c r="B18" s="8" t="str">
        <f>'Dados Iniciais (Vitória)'!B33</f>
        <v>Supervisor</v>
      </c>
      <c r="C18" s="45">
        <f>'Supervisor (CASES)'!D262</f>
        <v>5200.9561166869025</v>
      </c>
      <c r="D18" s="16">
        <f>1</f>
        <v>1</v>
      </c>
      <c r="E18" s="45">
        <f t="shared" si="0"/>
        <v>5200.9561166869025</v>
      </c>
      <c r="F18" s="16">
        <f>'Dados Iniciais (CASES)'!D33</f>
        <v>0</v>
      </c>
      <c r="G18" s="36">
        <f t="shared" si="1"/>
        <v>0</v>
      </c>
      <c r="I18" s="37"/>
      <c r="J18" s="37"/>
      <c r="K18" s="37"/>
    </row>
    <row r="19" spans="1:11" ht="12.75" customHeight="1" x14ac:dyDescent="0.2">
      <c r="A19" s="115">
        <v>17</v>
      </c>
      <c r="B19" s="8" t="str">
        <f>'Dados Iniciais (Vitória)'!B34</f>
        <v>Auxiliar de cozinha</v>
      </c>
      <c r="C19" s="45">
        <f>'Aux. Cozinha (CASES)'!D262</f>
        <v>4162.6010475376406</v>
      </c>
      <c r="D19" s="16">
        <f>1</f>
        <v>1</v>
      </c>
      <c r="E19" s="45">
        <f t="shared" si="0"/>
        <v>4162.6010475376406</v>
      </c>
      <c r="F19" s="16">
        <f>'Dados Iniciais (CASES)'!D34</f>
        <v>0</v>
      </c>
      <c r="G19" s="36">
        <f t="shared" si="1"/>
        <v>0</v>
      </c>
      <c r="I19" s="37"/>
      <c r="J19" s="37"/>
      <c r="K19" s="37"/>
    </row>
    <row r="20" spans="1:11" ht="12.75" customHeight="1" x14ac:dyDescent="0.2">
      <c r="A20" s="115">
        <v>18</v>
      </c>
      <c r="B20" s="8" t="str">
        <f>'Dados Iniciais (Vitória)'!B35</f>
        <v>Cozinheiro</v>
      </c>
      <c r="C20" s="45">
        <f>'Cozinheiro (CASES)'!D262</f>
        <v>4476.151270438917</v>
      </c>
      <c r="D20" s="16">
        <f>1</f>
        <v>1</v>
      </c>
      <c r="E20" s="45">
        <f t="shared" si="0"/>
        <v>4476.151270438917</v>
      </c>
      <c r="F20" s="16">
        <f>'Dados Iniciais (CASES)'!D35</f>
        <v>0</v>
      </c>
      <c r="G20" s="36">
        <f t="shared" si="1"/>
        <v>0</v>
      </c>
      <c r="I20" s="37"/>
      <c r="J20" s="37"/>
      <c r="K20" s="37"/>
    </row>
    <row r="21" spans="1:11" ht="12.75" customHeight="1" x14ac:dyDescent="0.2">
      <c r="A21" s="115">
        <v>19</v>
      </c>
      <c r="B21" s="8" t="str">
        <f>'Dados Iniciais (Vitória)'!B36</f>
        <v>Jardineiro</v>
      </c>
      <c r="C21" s="45">
        <f>'Jardineiro (CASES)'!D262</f>
        <v>3926.0863887850383</v>
      </c>
      <c r="D21" s="16">
        <f>1</f>
        <v>1</v>
      </c>
      <c r="E21" s="45">
        <f t="shared" si="0"/>
        <v>3926.0863887850383</v>
      </c>
      <c r="F21" s="16">
        <f>'Dados Iniciais (CASES)'!D36</f>
        <v>0</v>
      </c>
      <c r="G21" s="36">
        <f t="shared" si="1"/>
        <v>0</v>
      </c>
      <c r="I21" s="37"/>
      <c r="J21" s="37"/>
      <c r="K21" s="37"/>
    </row>
    <row r="22" spans="1:11" ht="25.5" x14ac:dyDescent="0.2">
      <c r="A22" s="115">
        <v>20</v>
      </c>
      <c r="B22" s="8" t="str">
        <f>'Dados Iniciais (Vitória)'!B37</f>
        <v>Auxiliar de Enfermagem</v>
      </c>
      <c r="C22" s="45">
        <f>'Aux. Enfermagem (CASES)'!D262</f>
        <v>5732.6921160854308</v>
      </c>
      <c r="D22" s="16">
        <f>1</f>
        <v>1</v>
      </c>
      <c r="E22" s="45">
        <f t="shared" si="0"/>
        <v>5732.6921160854308</v>
      </c>
      <c r="F22" s="16">
        <f>'Dados Iniciais (CASES)'!D37</f>
        <v>0</v>
      </c>
      <c r="G22" s="36">
        <f t="shared" si="1"/>
        <v>0</v>
      </c>
      <c r="I22" s="37"/>
      <c r="J22" s="37"/>
      <c r="K22" s="37"/>
    </row>
    <row r="23" spans="1:11" ht="12.75" customHeight="1" x14ac:dyDescent="0.2">
      <c r="A23" s="115">
        <v>21</v>
      </c>
      <c r="B23" s="8" t="str">
        <f>'Dados Iniciais (Vitória)'!B38</f>
        <v>Eletromecânico</v>
      </c>
      <c r="C23" s="45">
        <f>'Eletromecânico (CASES)'!D262</f>
        <v>6900.7155271413421</v>
      </c>
      <c r="D23" s="16">
        <f>1</f>
        <v>1</v>
      </c>
      <c r="E23" s="45">
        <f t="shared" si="0"/>
        <v>6900.7155271413421</v>
      </c>
      <c r="F23" s="16">
        <f>'Dados Iniciais (CASES)'!D38</f>
        <v>1</v>
      </c>
      <c r="G23" s="36">
        <f t="shared" si="1"/>
        <v>6900.7155271413421</v>
      </c>
      <c r="I23" s="37"/>
      <c r="J23" s="37"/>
      <c r="K23" s="37"/>
    </row>
    <row r="24" spans="1:11" ht="25.5" x14ac:dyDescent="0.2">
      <c r="A24" s="115">
        <v>22</v>
      </c>
      <c r="B24" s="8" t="str">
        <f>'Dados Iniciais (Vitória)'!B39</f>
        <v>Técnico em Áudio Visual</v>
      </c>
      <c r="C24" s="45">
        <f>'Técn. Áudio Visual (CASES)'!D262</f>
        <v>6734.8512274950499</v>
      </c>
      <c r="D24" s="16">
        <f>1</f>
        <v>1</v>
      </c>
      <c r="E24" s="45">
        <f t="shared" si="0"/>
        <v>6734.8512274950499</v>
      </c>
      <c r="F24" s="16">
        <f>'Dados Iniciais (CASES)'!D39</f>
        <v>1</v>
      </c>
      <c r="G24" s="36">
        <f t="shared" si="1"/>
        <v>6734.8512274950499</v>
      </c>
      <c r="I24" s="37"/>
      <c r="J24" s="37"/>
      <c r="K24" s="37"/>
    </row>
    <row r="25" spans="1:11" ht="25.5" x14ac:dyDescent="0.2">
      <c r="A25" s="115">
        <v>23</v>
      </c>
      <c r="B25" s="8" t="str">
        <f>'Dados Iniciais (Vitória)'!B40</f>
        <v>Assistente de Laboratório</v>
      </c>
      <c r="C25" s="45">
        <f>'Assist. Laboratório (CASES)'!D262</f>
        <v>5169.3634751665959</v>
      </c>
      <c r="D25" s="16">
        <f>1</f>
        <v>1</v>
      </c>
      <c r="E25" s="45">
        <f t="shared" si="0"/>
        <v>5169.3634751665959</v>
      </c>
      <c r="F25" s="16">
        <f>'Dados Iniciais (CASES)'!D40</f>
        <v>1</v>
      </c>
      <c r="G25" s="36">
        <f t="shared" si="1"/>
        <v>5169.3634751665959</v>
      </c>
      <c r="I25" s="37"/>
      <c r="J25" s="37"/>
      <c r="K25" s="37"/>
    </row>
    <row r="26" spans="1:11" ht="25.5" x14ac:dyDescent="0.2">
      <c r="A26" s="115">
        <v>24</v>
      </c>
      <c r="B26" s="8" t="str">
        <f>'Dados Iniciais (Vitória)'!B41</f>
        <v>Operador de Caldeira</v>
      </c>
      <c r="C26" s="45">
        <f>'Operador Caldeira (CASES)'!D262</f>
        <v>7141.2900013429426</v>
      </c>
      <c r="D26" s="16">
        <f>1</f>
        <v>1</v>
      </c>
      <c r="E26" s="45">
        <f t="shared" si="0"/>
        <v>7141.2900013429426</v>
      </c>
      <c r="F26" s="16">
        <f>'Dados Iniciais (CASES)'!D41</f>
        <v>0</v>
      </c>
      <c r="G26" s="36">
        <f t="shared" si="1"/>
        <v>0</v>
      </c>
      <c r="I26" s="37"/>
      <c r="J26" s="37"/>
      <c r="K26" s="37"/>
    </row>
    <row r="27" spans="1:11" ht="38.25" x14ac:dyDescent="0.2">
      <c r="A27" s="115">
        <v>25</v>
      </c>
      <c r="B27" s="8" t="str">
        <f>'Dados Iniciais (Vitória)'!B42</f>
        <v>Operador de Máquinas de Alimentos</v>
      </c>
      <c r="C27" s="45">
        <f>'Operador Máq. Alim. (CASES)'!D262</f>
        <v>4507.0772925407855</v>
      </c>
      <c r="D27" s="16">
        <f>1</f>
        <v>1</v>
      </c>
      <c r="E27" s="45">
        <f t="shared" si="0"/>
        <v>4507.0772925407855</v>
      </c>
      <c r="F27" s="16">
        <f>'Dados Iniciais (CASES)'!D42</f>
        <v>0</v>
      </c>
      <c r="G27" s="36">
        <f t="shared" si="1"/>
        <v>0</v>
      </c>
      <c r="I27" s="37"/>
      <c r="J27" s="37"/>
      <c r="K27" s="37"/>
    </row>
    <row r="28" spans="1:11" ht="38.25" x14ac:dyDescent="0.2">
      <c r="A28" s="115">
        <v>26</v>
      </c>
      <c r="B28" s="8" t="str">
        <f>'Dados Iniciais (Vitória)'!B43</f>
        <v>Técnico em Alimentos e Laticínios</v>
      </c>
      <c r="C28" s="45">
        <f>'Técn. Alim. Latic. (CASES)'!D262</f>
        <v>5260.299216285307</v>
      </c>
      <c r="D28" s="16">
        <f>1</f>
        <v>1</v>
      </c>
      <c r="E28" s="45">
        <f t="shared" si="0"/>
        <v>5260.299216285307</v>
      </c>
      <c r="F28" s="16">
        <f>'Dados Iniciais (CASES)'!D43</f>
        <v>0</v>
      </c>
      <c r="G28" s="36">
        <f t="shared" si="1"/>
        <v>0</v>
      </c>
      <c r="I28" s="37"/>
      <c r="J28" s="37"/>
      <c r="K28" s="37"/>
    </row>
    <row r="29" spans="1:11" ht="25.5" x14ac:dyDescent="0.2">
      <c r="A29" s="124">
        <v>27</v>
      </c>
      <c r="B29" s="125" t="str">
        <f>'Dados Iniciais (Vitória)'!B44</f>
        <v>Técnico Florestal / Agropecuária</v>
      </c>
      <c r="C29" s="126">
        <f>'Técn. Flor. Agrop. (CASES)'!D262</f>
        <v>8615.2446720271819</v>
      </c>
      <c r="D29" s="127">
        <f>1</f>
        <v>1</v>
      </c>
      <c r="E29" s="126">
        <f t="shared" si="0"/>
        <v>8615.2446720271819</v>
      </c>
      <c r="F29" s="127">
        <f>'Dados Iniciais (CASES)'!D44</f>
        <v>0</v>
      </c>
      <c r="G29" s="128">
        <f t="shared" si="1"/>
        <v>0</v>
      </c>
      <c r="I29" s="37"/>
      <c r="J29" s="37"/>
      <c r="K29" s="37"/>
    </row>
    <row r="30" spans="1:11" ht="12.75" customHeight="1" x14ac:dyDescent="0.2">
      <c r="A30" s="115">
        <v>28</v>
      </c>
      <c r="B30" s="8" t="str">
        <f>'Dados Iniciais (Vitória)'!B45</f>
        <v xml:space="preserve">Taxidermista </v>
      </c>
      <c r="C30" s="45">
        <f>'Taxidermista (CASES)'!D262</f>
        <v>6011.8933593103584</v>
      </c>
      <c r="D30" s="16">
        <f>1</f>
        <v>1</v>
      </c>
      <c r="E30" s="45">
        <f t="shared" si="0"/>
        <v>6011.8933593103584</v>
      </c>
      <c r="F30" s="16">
        <f>'Dados Iniciais (CASES)'!D45</f>
        <v>0</v>
      </c>
      <c r="G30" s="36">
        <f t="shared" si="1"/>
        <v>0</v>
      </c>
      <c r="I30" s="37"/>
      <c r="J30" s="37"/>
      <c r="K30" s="37"/>
    </row>
    <row r="31" spans="1:11" ht="38.25" x14ac:dyDescent="0.2">
      <c r="A31" s="115">
        <v>29</v>
      </c>
      <c r="B31" s="8" t="str">
        <f>'Dados Iniciais (Vitória)'!B46</f>
        <v>Técnico em Anatomia e Necrópsia</v>
      </c>
      <c r="C31" s="45">
        <f>'Técn. Anatom. Necrop. (CASES)'!D262</f>
        <v>6643.9478877614474</v>
      </c>
      <c r="D31" s="16">
        <f>1</f>
        <v>1</v>
      </c>
      <c r="E31" s="45">
        <f t="shared" si="0"/>
        <v>6643.9478877614474</v>
      </c>
      <c r="F31" s="16">
        <f>'Dados Iniciais (CASES)'!D46</f>
        <v>1</v>
      </c>
      <c r="G31" s="36">
        <f t="shared" si="1"/>
        <v>6643.9478877614474</v>
      </c>
      <c r="I31" s="37"/>
      <c r="J31" s="37"/>
      <c r="K31" s="37"/>
    </row>
    <row r="32" spans="1:11" ht="25.5" x14ac:dyDescent="0.2">
      <c r="A32" s="115">
        <v>30</v>
      </c>
      <c r="B32" s="8" t="str">
        <f>'Dados Iniciais (Vitória)'!B47</f>
        <v xml:space="preserve">Técnico em Herbário </v>
      </c>
      <c r="C32" s="45">
        <f>'Técn. Herb. (CASES)'!D262</f>
        <v>6025.591932811516</v>
      </c>
      <c r="D32" s="16">
        <f>1</f>
        <v>1</v>
      </c>
      <c r="E32" s="45">
        <f t="shared" si="0"/>
        <v>6025.591932811516</v>
      </c>
      <c r="F32" s="16">
        <f>'Dados Iniciais (CASES)'!D47</f>
        <v>0</v>
      </c>
      <c r="G32" s="36">
        <f t="shared" si="1"/>
        <v>0</v>
      </c>
    </row>
    <row r="33" spans="1:11" x14ac:dyDescent="0.2">
      <c r="A33" s="115">
        <v>31</v>
      </c>
      <c r="B33" s="8" t="str">
        <f>'Dados Iniciais (Vitória)'!B48</f>
        <v>Jornalista</v>
      </c>
      <c r="C33" s="45">
        <f>'Jornalista (CASES)'!D262</f>
        <v>8230.5605323258369</v>
      </c>
      <c r="D33" s="16">
        <f>1</f>
        <v>1</v>
      </c>
      <c r="E33" s="45">
        <f t="shared" si="0"/>
        <v>8230.5605323258369</v>
      </c>
      <c r="F33" s="16">
        <f>'Dados Iniciais (CASES)'!D48</f>
        <v>0</v>
      </c>
      <c r="G33" s="36">
        <f t="shared" si="1"/>
        <v>0</v>
      </c>
    </row>
    <row r="34" spans="1:11" ht="15.75" x14ac:dyDescent="0.2">
      <c r="A34" s="139" t="s">
        <v>205</v>
      </c>
      <c r="B34" s="139"/>
      <c r="C34" s="139"/>
      <c r="D34" s="139"/>
      <c r="E34" s="139"/>
      <c r="F34" s="139"/>
      <c r="G34" s="41">
        <f>SUM(G3:G33)</f>
        <v>300051.00003088597</v>
      </c>
    </row>
    <row r="35" spans="1:11" x14ac:dyDescent="0.2">
      <c r="J35" s="37"/>
      <c r="K35" s="37"/>
    </row>
    <row r="36" spans="1:11" ht="68.25" customHeight="1" x14ac:dyDescent="0.2">
      <c r="A36" s="135" t="s">
        <v>206</v>
      </c>
      <c r="B36" s="135"/>
      <c r="C36" s="43" t="s">
        <v>207</v>
      </c>
      <c r="D36" s="43" t="s">
        <v>201</v>
      </c>
      <c r="E36" s="43" t="s">
        <v>202</v>
      </c>
      <c r="F36" s="43" t="s">
        <v>203</v>
      </c>
      <c r="G36" s="43" t="s">
        <v>204</v>
      </c>
    </row>
    <row r="37" spans="1:11" ht="12.75" customHeight="1" x14ac:dyDescent="0.2">
      <c r="A37" s="115">
        <v>1</v>
      </c>
      <c r="B37" s="8" t="str">
        <f>B3</f>
        <v>Recepcionista</v>
      </c>
      <c r="C37" s="45">
        <f>'Recepcionista (CASES)'!E262</f>
        <v>0</v>
      </c>
      <c r="D37" s="16">
        <f>1</f>
        <v>1</v>
      </c>
      <c r="E37" s="45">
        <f>C37*D37</f>
        <v>0</v>
      </c>
      <c r="F37" s="16">
        <f>'Dados Iniciais (CASES)'!G18</f>
        <v>10</v>
      </c>
      <c r="G37" s="36">
        <f>E37*F37</f>
        <v>0</v>
      </c>
      <c r="I37" s="155" t="s">
        <v>190</v>
      </c>
      <c r="J37" s="155"/>
      <c r="K37" s="155"/>
    </row>
    <row r="38" spans="1:11" ht="25.5" x14ac:dyDescent="0.2">
      <c r="A38" s="115">
        <v>2</v>
      </c>
      <c r="B38" s="8" t="str">
        <f t="shared" ref="B38:B67" si="2">B4</f>
        <v>Auxiliar de Escritório</v>
      </c>
      <c r="C38" s="45">
        <f>'Aux. de Escrit. (CASES)'!E262</f>
        <v>0</v>
      </c>
      <c r="D38" s="16">
        <f>1</f>
        <v>1</v>
      </c>
      <c r="E38" s="45">
        <f t="shared" ref="E38:E67" si="3">C38*D38</f>
        <v>0</v>
      </c>
      <c r="F38" s="16">
        <f>'Dados Iniciais (CASES)'!G19</f>
        <v>12</v>
      </c>
      <c r="G38" s="36">
        <f t="shared" ref="G38:G67" si="4">E38*F38</f>
        <v>0</v>
      </c>
      <c r="J38" s="37">
        <f>'Recepcionista (CEUNES)'!D248*'Recepcionista (CEUNES)'!D259</f>
        <v>11.809077038519263</v>
      </c>
      <c r="K38" s="37">
        <f>'Recepcionista (CEUNES)'!D259+J38</f>
        <v>48.070743705185926</v>
      </c>
    </row>
    <row r="39" spans="1:11" ht="25.5" x14ac:dyDescent="0.2">
      <c r="A39" s="115">
        <v>3</v>
      </c>
      <c r="B39" s="8" t="str">
        <f t="shared" si="2"/>
        <v>Lavador de Veículos</v>
      </c>
      <c r="C39" s="45">
        <f>'Lavador de Veículos (CASES)'!E262</f>
        <v>0</v>
      </c>
      <c r="D39" s="16">
        <f>1</f>
        <v>1</v>
      </c>
      <c r="E39" s="45">
        <f t="shared" si="3"/>
        <v>0</v>
      </c>
      <c r="F39" s="16">
        <f>'Dados Iniciais (CASES)'!G20</f>
        <v>0</v>
      </c>
      <c r="G39" s="36">
        <f t="shared" si="4"/>
        <v>0</v>
      </c>
      <c r="I39" s="37">
        <f>SUM('Recepcionista (CEUNES)'!D255:D258)</f>
        <v>3655.3026742651709</v>
      </c>
      <c r="J39" s="37">
        <f>'Recepcionista (CEUNES)'!D248*I39</f>
        <v>1190.3962185826049</v>
      </c>
      <c r="K39" s="37">
        <f>I39+J39</f>
        <v>4845.6988928477758</v>
      </c>
    </row>
    <row r="40" spans="1:11" ht="12.75" customHeight="1" x14ac:dyDescent="0.2">
      <c r="A40" s="115">
        <v>4</v>
      </c>
      <c r="B40" s="8" t="str">
        <f t="shared" si="2"/>
        <v>Almoxarife</v>
      </c>
      <c r="C40" s="45">
        <f>'Almoxarife (CASES)'!E262</f>
        <v>0</v>
      </c>
      <c r="D40" s="16">
        <f>1</f>
        <v>1</v>
      </c>
      <c r="E40" s="45">
        <f t="shared" si="3"/>
        <v>0</v>
      </c>
      <c r="F40" s="16">
        <f>'Dados Iniciais (CASES)'!G21</f>
        <v>2</v>
      </c>
      <c r="G40" s="36">
        <f t="shared" si="4"/>
        <v>0</v>
      </c>
      <c r="I40" s="37"/>
      <c r="J40" s="37">
        <f>J38+J39</f>
        <v>1202.2052956211242</v>
      </c>
      <c r="K40" s="37">
        <f>K38+K39</f>
        <v>4893.7696365529619</v>
      </c>
    </row>
    <row r="41" spans="1:11" ht="12.75" customHeight="1" x14ac:dyDescent="0.2">
      <c r="A41" s="115">
        <v>5</v>
      </c>
      <c r="B41" s="8" t="str">
        <f t="shared" si="2"/>
        <v>Copeiro</v>
      </c>
      <c r="C41" s="45">
        <f>'Copeiro (CASES)'!E262</f>
        <v>0</v>
      </c>
      <c r="D41" s="16">
        <f>1</f>
        <v>1</v>
      </c>
      <c r="E41" s="45">
        <f t="shared" si="3"/>
        <v>0</v>
      </c>
      <c r="F41" s="16">
        <f>'Dados Iniciais (CASES)'!G22</f>
        <v>0</v>
      </c>
      <c r="G41" s="36">
        <f t="shared" si="4"/>
        <v>0</v>
      </c>
      <c r="I41" s="37"/>
      <c r="J41" s="37"/>
      <c r="K41" s="37"/>
    </row>
    <row r="42" spans="1:11" ht="12.75" customHeight="1" x14ac:dyDescent="0.2">
      <c r="A42" s="115">
        <v>6</v>
      </c>
      <c r="B42" s="8" t="str">
        <f t="shared" si="2"/>
        <v>Contínuo</v>
      </c>
      <c r="C42" s="45">
        <f>'Contínuo (CASES)'!E262</f>
        <v>0</v>
      </c>
      <c r="D42" s="16">
        <f>1</f>
        <v>1</v>
      </c>
      <c r="E42" s="45">
        <f t="shared" si="3"/>
        <v>0</v>
      </c>
      <c r="F42" s="16">
        <f>'Dados Iniciais (CASES)'!G23</f>
        <v>1</v>
      </c>
      <c r="G42" s="36">
        <f t="shared" si="4"/>
        <v>0</v>
      </c>
      <c r="I42" s="37"/>
      <c r="J42" s="37">
        <f>'Recepcionista (CEUNES)'!F248*'Recepcionista (CEUNES)'!E259</f>
        <v>0</v>
      </c>
      <c r="K42" s="37">
        <f>'Recepcionista (CEUNES)'!E259+J42</f>
        <v>0</v>
      </c>
    </row>
    <row r="43" spans="1:11" ht="38.25" x14ac:dyDescent="0.2">
      <c r="A43" s="115">
        <v>7</v>
      </c>
      <c r="B43" s="8" t="str">
        <f t="shared" si="2"/>
        <v>Auxiliar de Manutenção de Edifícios</v>
      </c>
      <c r="C43" s="45">
        <f>'Auxiliar Man. Edif. (CASES)'!E262</f>
        <v>0</v>
      </c>
      <c r="D43" s="16">
        <f>1</f>
        <v>1</v>
      </c>
      <c r="E43" s="45">
        <f t="shared" si="3"/>
        <v>0</v>
      </c>
      <c r="F43" s="16">
        <f>'Dados Iniciais (CASES)'!G24</f>
        <v>3</v>
      </c>
      <c r="G43" s="36">
        <f t="shared" si="4"/>
        <v>0</v>
      </c>
      <c r="I43" s="37">
        <f>SUM('Recepcionista (CEUNES)'!E255:E258)</f>
        <v>0</v>
      </c>
      <c r="J43" s="37">
        <f>'Recepcionista (CEUNES)'!F248*I43</f>
        <v>0</v>
      </c>
      <c r="K43" s="37">
        <f>I43+J43</f>
        <v>0</v>
      </c>
    </row>
    <row r="44" spans="1:11" ht="38.25" x14ac:dyDescent="0.2">
      <c r="A44" s="115">
        <v>8</v>
      </c>
      <c r="B44" s="8" t="str">
        <f t="shared" si="2"/>
        <v>Artífice de Manutenção de Edifícios</v>
      </c>
      <c r="C44" s="45">
        <f>'Artífice Man. Edif. (CASES)'!E262</f>
        <v>0</v>
      </c>
      <c r="D44" s="16">
        <f>1</f>
        <v>1</v>
      </c>
      <c r="E44" s="45">
        <f t="shared" si="3"/>
        <v>0</v>
      </c>
      <c r="F44" s="16">
        <f>'Dados Iniciais (CASES)'!G25</f>
        <v>3</v>
      </c>
      <c r="G44" s="36">
        <f t="shared" si="4"/>
        <v>0</v>
      </c>
      <c r="I44" s="37"/>
      <c r="J44" s="37">
        <f>J42+J43</f>
        <v>0</v>
      </c>
      <c r="K44" s="37">
        <f>K42+K43</f>
        <v>0</v>
      </c>
    </row>
    <row r="45" spans="1:11" ht="12.75" customHeight="1" x14ac:dyDescent="0.2">
      <c r="A45" s="115">
        <v>9</v>
      </c>
      <c r="B45" s="8" t="str">
        <f t="shared" si="2"/>
        <v>Trabalhador Braçal</v>
      </c>
      <c r="C45" s="45">
        <f>'Trabalhador Braçal (CASES)'!E262</f>
        <v>0</v>
      </c>
      <c r="D45" s="16">
        <f>1</f>
        <v>1</v>
      </c>
      <c r="E45" s="45">
        <f t="shared" si="3"/>
        <v>0</v>
      </c>
      <c r="F45" s="16">
        <f>'Dados Iniciais (CASES)'!G26</f>
        <v>12</v>
      </c>
      <c r="G45" s="36">
        <f t="shared" si="4"/>
        <v>0</v>
      </c>
      <c r="I45" s="37"/>
      <c r="J45" s="37"/>
      <c r="K45" s="37"/>
    </row>
    <row r="46" spans="1:11" ht="25.5" x14ac:dyDescent="0.2">
      <c r="A46" s="115">
        <v>10</v>
      </c>
      <c r="B46" s="8" t="str">
        <f t="shared" si="2"/>
        <v>Eletricista de Manutenção</v>
      </c>
      <c r="C46" s="45">
        <f>'Eletric. Manut. (CASES)'!E262</f>
        <v>0</v>
      </c>
      <c r="D46" s="16">
        <f>1</f>
        <v>1</v>
      </c>
      <c r="E46" s="45">
        <f t="shared" si="3"/>
        <v>0</v>
      </c>
      <c r="F46" s="16">
        <f>'Dados Iniciais (CASES)'!G27</f>
        <v>0</v>
      </c>
      <c r="G46" s="36">
        <f t="shared" si="4"/>
        <v>0</v>
      </c>
      <c r="I46" s="37"/>
      <c r="J46" s="37"/>
      <c r="K46" s="37">
        <f>(K42-K38)*F3*0</f>
        <v>0</v>
      </c>
    </row>
    <row r="47" spans="1:11" ht="25.5" x14ac:dyDescent="0.2">
      <c r="A47" s="115">
        <v>11</v>
      </c>
      <c r="B47" s="8" t="str">
        <f t="shared" si="2"/>
        <v>Mecânico Ajustador</v>
      </c>
      <c r="C47" s="45">
        <f>'Mecânico Ajustador (CASES)'!E262</f>
        <v>0</v>
      </c>
      <c r="D47" s="16">
        <f>1</f>
        <v>1</v>
      </c>
      <c r="E47" s="45">
        <f t="shared" si="3"/>
        <v>0</v>
      </c>
      <c r="F47" s="16">
        <f>'Dados Iniciais (CASES)'!G28</f>
        <v>0</v>
      </c>
      <c r="G47" s="36">
        <f t="shared" si="4"/>
        <v>0</v>
      </c>
      <c r="I47" s="37"/>
      <c r="J47" s="37"/>
      <c r="K47" s="37">
        <f>(K43-K39)*F3*0</f>
        <v>0</v>
      </c>
    </row>
    <row r="48" spans="1:11" ht="25.5" x14ac:dyDescent="0.2">
      <c r="A48" s="115">
        <v>12</v>
      </c>
      <c r="B48" s="8" t="str">
        <f t="shared" si="2"/>
        <v>Auxiliar em Saúde Bucal</v>
      </c>
      <c r="C48" s="45">
        <f>'Aux. Saúde Bucal (CASES)'!E262</f>
        <v>0</v>
      </c>
      <c r="D48" s="16">
        <f>1</f>
        <v>1</v>
      </c>
      <c r="E48" s="45">
        <f t="shared" si="3"/>
        <v>0</v>
      </c>
      <c r="F48" s="16">
        <f>'Dados Iniciais (CASES)'!G29</f>
        <v>0</v>
      </c>
      <c r="G48" s="36">
        <f t="shared" si="4"/>
        <v>0</v>
      </c>
      <c r="I48" s="37"/>
      <c r="J48" s="37"/>
      <c r="K48" s="37">
        <f>(K44-K40)*F3*0</f>
        <v>0</v>
      </c>
    </row>
    <row r="49" spans="1:12" ht="12.75" customHeight="1" x14ac:dyDescent="0.2">
      <c r="A49" s="115">
        <v>13</v>
      </c>
      <c r="B49" s="8" t="str">
        <f t="shared" si="2"/>
        <v>Piscineiro</v>
      </c>
      <c r="C49" s="45">
        <f>'Piscineiro (CASES)'!E262</f>
        <v>0</v>
      </c>
      <c r="D49" s="16">
        <f>1</f>
        <v>1</v>
      </c>
      <c r="E49" s="45">
        <f t="shared" si="3"/>
        <v>0</v>
      </c>
      <c r="F49" s="16">
        <f>'Dados Iniciais (CASES)'!G30</f>
        <v>0</v>
      </c>
      <c r="G49" s="36">
        <f t="shared" si="4"/>
        <v>0</v>
      </c>
      <c r="I49" s="82"/>
      <c r="J49" s="37"/>
      <c r="K49" s="37"/>
    </row>
    <row r="50" spans="1:12" ht="12.75" customHeight="1" x14ac:dyDescent="0.2">
      <c r="A50" s="115">
        <v>14</v>
      </c>
      <c r="B50" s="8" t="str">
        <f t="shared" si="2"/>
        <v>Porteiro</v>
      </c>
      <c r="C50" s="45">
        <f>'Porteiro (CASES)'!E262</f>
        <v>0</v>
      </c>
      <c r="D50" s="16">
        <f>1</f>
        <v>1</v>
      </c>
      <c r="E50" s="45">
        <f t="shared" si="3"/>
        <v>0</v>
      </c>
      <c r="F50" s="16">
        <f>'Dados Iniciais (CASES)'!G31</f>
        <v>14</v>
      </c>
      <c r="G50" s="36">
        <f t="shared" si="4"/>
        <v>0</v>
      </c>
      <c r="I50" s="154" t="s">
        <v>245</v>
      </c>
      <c r="J50" s="154"/>
      <c r="K50" s="154"/>
      <c r="L50" s="154"/>
    </row>
    <row r="51" spans="1:12" ht="25.5" x14ac:dyDescent="0.2">
      <c r="A51" s="115">
        <v>15</v>
      </c>
      <c r="B51" s="8" t="str">
        <f t="shared" si="2"/>
        <v>Porteiro (adic. Noturno)</v>
      </c>
      <c r="C51" s="45">
        <f>'Porteiro Adic. Not. (CASES)'!E262</f>
        <v>0</v>
      </c>
      <c r="D51" s="16">
        <f>1</f>
        <v>1</v>
      </c>
      <c r="E51" s="45">
        <f t="shared" si="3"/>
        <v>0</v>
      </c>
      <c r="F51" s="16">
        <f>'Dados Iniciais (CASES)'!G32</f>
        <v>6</v>
      </c>
      <c r="G51" s="36">
        <f t="shared" si="4"/>
        <v>0</v>
      </c>
      <c r="I51" s="58" t="s">
        <v>210</v>
      </c>
    </row>
    <row r="52" spans="1:12" ht="12.75" customHeight="1" x14ac:dyDescent="0.2">
      <c r="A52" s="115">
        <v>16</v>
      </c>
      <c r="B52" s="8" t="str">
        <f t="shared" si="2"/>
        <v>Supervisor</v>
      </c>
      <c r="C52" s="45">
        <f>'Supervisor (CASES)'!E262</f>
        <v>0</v>
      </c>
      <c r="D52" s="16">
        <f>1</f>
        <v>1</v>
      </c>
      <c r="E52" s="45">
        <f t="shared" si="3"/>
        <v>0</v>
      </c>
      <c r="F52" s="16">
        <f>'Dados Iniciais (CASES)'!G33</f>
        <v>0</v>
      </c>
      <c r="G52" s="36">
        <f t="shared" si="4"/>
        <v>0</v>
      </c>
      <c r="I52" s="37">
        <f>K46*12</f>
        <v>0</v>
      </c>
      <c r="J52" s="29" t="s">
        <v>244</v>
      </c>
    </row>
    <row r="53" spans="1:12" ht="25.5" x14ac:dyDescent="0.2">
      <c r="A53" s="115">
        <v>17</v>
      </c>
      <c r="B53" s="8" t="str">
        <f t="shared" si="2"/>
        <v>Auxiliar de cozinha</v>
      </c>
      <c r="C53" s="45">
        <f>'Aux. Cozinha (CASES)'!E262</f>
        <v>0</v>
      </c>
      <c r="D53" s="16">
        <f>1</f>
        <v>1</v>
      </c>
      <c r="E53" s="45">
        <f t="shared" si="3"/>
        <v>0</v>
      </c>
      <c r="F53" s="16">
        <f>'Dados Iniciais (CASES)'!G34</f>
        <v>0</v>
      </c>
      <c r="G53" s="36">
        <f t="shared" si="4"/>
        <v>0</v>
      </c>
      <c r="I53" s="87" t="s">
        <v>212</v>
      </c>
    </row>
    <row r="54" spans="1:12" ht="12.75" customHeight="1" x14ac:dyDescent="0.2">
      <c r="A54" s="115">
        <v>18</v>
      </c>
      <c r="B54" s="8" t="str">
        <f t="shared" si="2"/>
        <v>Cozinheiro</v>
      </c>
      <c r="C54" s="45">
        <f>'Cozinheiro (CASES)'!E262</f>
        <v>0</v>
      </c>
      <c r="D54" s="16">
        <f>1</f>
        <v>1</v>
      </c>
      <c r="E54" s="45">
        <f t="shared" si="3"/>
        <v>0</v>
      </c>
      <c r="F54" s="16">
        <f>'Dados Iniciais (CASES)'!G35</f>
        <v>0</v>
      </c>
      <c r="G54" s="36">
        <f t="shared" si="4"/>
        <v>0</v>
      </c>
      <c r="I54" s="37">
        <f>K47*0</f>
        <v>0</v>
      </c>
      <c r="J54" s="29" t="s">
        <v>214</v>
      </c>
    </row>
    <row r="55" spans="1:12" ht="25.5" x14ac:dyDescent="0.2">
      <c r="A55" s="115">
        <v>19</v>
      </c>
      <c r="B55" s="8" t="str">
        <f t="shared" si="2"/>
        <v>Jardineiro</v>
      </c>
      <c r="C55" s="45">
        <f>'Jardineiro (CASES)'!E262</f>
        <v>0</v>
      </c>
      <c r="D55" s="16">
        <f>1</f>
        <v>1</v>
      </c>
      <c r="E55" s="45">
        <f t="shared" si="3"/>
        <v>0</v>
      </c>
      <c r="F55" s="16">
        <f>'Dados Iniciais (CASES)'!G36</f>
        <v>0</v>
      </c>
      <c r="G55" s="36">
        <f t="shared" si="4"/>
        <v>0</v>
      </c>
      <c r="I55" s="87" t="s">
        <v>216</v>
      </c>
    </row>
    <row r="56" spans="1:12" ht="25.5" x14ac:dyDescent="0.2">
      <c r="A56" s="115">
        <v>20</v>
      </c>
      <c r="B56" s="8" t="str">
        <f t="shared" si="2"/>
        <v>Auxiliar de Enfermagem</v>
      </c>
      <c r="C56" s="45">
        <f>'Aux. Enfermagem (CASES)'!E262</f>
        <v>0</v>
      </c>
      <c r="D56" s="16">
        <f>1</f>
        <v>1</v>
      </c>
      <c r="E56" s="45">
        <f t="shared" si="3"/>
        <v>0</v>
      </c>
      <c r="F56" s="16">
        <f>'Dados Iniciais (CASES)'!G37</f>
        <v>0</v>
      </c>
      <c r="G56" s="36">
        <f t="shared" si="4"/>
        <v>0</v>
      </c>
      <c r="I56" s="37">
        <f>(K47*12)+(K47/30.4375*0)</f>
        <v>0</v>
      </c>
      <c r="J56" s="29" t="s">
        <v>218</v>
      </c>
    </row>
    <row r="57" spans="1:12" x14ac:dyDescent="0.2">
      <c r="A57" s="115">
        <v>21</v>
      </c>
      <c r="B57" s="8" t="str">
        <f t="shared" si="2"/>
        <v>Eletromecânico</v>
      </c>
      <c r="C57" s="45">
        <f>'Eletromecânico (CASES)'!E262</f>
        <v>0</v>
      </c>
      <c r="D57" s="16">
        <f>1</f>
        <v>1</v>
      </c>
      <c r="E57" s="45">
        <f t="shared" si="3"/>
        <v>0</v>
      </c>
      <c r="F57" s="16">
        <f>'Dados Iniciais (CASES)'!G38</f>
        <v>1</v>
      </c>
      <c r="G57" s="36">
        <f t="shared" si="4"/>
        <v>0</v>
      </c>
      <c r="I57" s="89">
        <f>I52+I54+I56</f>
        <v>0</v>
      </c>
    </row>
    <row r="58" spans="1:12" ht="25.5" x14ac:dyDescent="0.2">
      <c r="A58" s="115">
        <v>22</v>
      </c>
      <c r="B58" s="8" t="str">
        <f t="shared" si="2"/>
        <v>Técnico em Áudio Visual</v>
      </c>
      <c r="C58" s="45">
        <f>'Técn. Áudio Visual (CASES)'!E262</f>
        <v>0</v>
      </c>
      <c r="D58" s="16">
        <f>1</f>
        <v>1</v>
      </c>
      <c r="E58" s="45">
        <f t="shared" si="3"/>
        <v>0</v>
      </c>
      <c r="F58" s="16">
        <f>'Dados Iniciais (CASES)'!G39</f>
        <v>1</v>
      </c>
      <c r="G58" s="36">
        <f t="shared" si="4"/>
        <v>0</v>
      </c>
      <c r="I58" s="82"/>
      <c r="J58" s="37"/>
      <c r="K58" s="37"/>
    </row>
    <row r="59" spans="1:12" ht="12.75" customHeight="1" x14ac:dyDescent="0.2">
      <c r="A59" s="115">
        <v>23</v>
      </c>
      <c r="B59" s="8" t="str">
        <f t="shared" si="2"/>
        <v>Assistente de Laboratório</v>
      </c>
      <c r="C59" s="45">
        <f>'Assist. Laboratório (CASES)'!E262</f>
        <v>0</v>
      </c>
      <c r="D59" s="16">
        <f>1</f>
        <v>1</v>
      </c>
      <c r="E59" s="45">
        <f t="shared" si="3"/>
        <v>0</v>
      </c>
      <c r="F59" s="16">
        <f>'Dados Iniciais (CASES)'!G40</f>
        <v>1</v>
      </c>
      <c r="G59" s="36">
        <f t="shared" si="4"/>
        <v>0</v>
      </c>
      <c r="I59" s="82"/>
      <c r="J59" s="37"/>
      <c r="K59" s="37"/>
    </row>
    <row r="60" spans="1:12" ht="25.5" x14ac:dyDescent="0.2">
      <c r="A60" s="115">
        <v>24</v>
      </c>
      <c r="B60" s="8" t="str">
        <f t="shared" si="2"/>
        <v>Operador de Caldeira</v>
      </c>
      <c r="C60" s="45">
        <f>'Operador Caldeira (CASES)'!E262</f>
        <v>0</v>
      </c>
      <c r="D60" s="16">
        <f>1</f>
        <v>1</v>
      </c>
      <c r="E60" s="45">
        <f t="shared" si="3"/>
        <v>0</v>
      </c>
      <c r="F60" s="16">
        <f>'Dados Iniciais (CASES)'!G41</f>
        <v>0</v>
      </c>
      <c r="G60" s="36">
        <f t="shared" si="4"/>
        <v>0</v>
      </c>
      <c r="I60" s="82"/>
      <c r="J60" s="37"/>
      <c r="K60" s="37"/>
    </row>
    <row r="61" spans="1:12" ht="38.25" x14ac:dyDescent="0.2">
      <c r="A61" s="115">
        <v>25</v>
      </c>
      <c r="B61" s="8" t="str">
        <f t="shared" si="2"/>
        <v>Operador de Máquinas de Alimentos</v>
      </c>
      <c r="C61" s="45">
        <f>'Operador Máq. Alim. (CASES)'!E262</f>
        <v>0</v>
      </c>
      <c r="D61" s="16">
        <f>1</f>
        <v>1</v>
      </c>
      <c r="E61" s="45">
        <f t="shared" si="3"/>
        <v>0</v>
      </c>
      <c r="F61" s="16">
        <f>'Dados Iniciais (CASES)'!G42</f>
        <v>0</v>
      </c>
      <c r="G61" s="36">
        <f t="shared" si="4"/>
        <v>0</v>
      </c>
      <c r="I61" s="82"/>
      <c r="J61" s="37"/>
      <c r="K61" s="37"/>
    </row>
    <row r="62" spans="1:12" ht="38.25" x14ac:dyDescent="0.2">
      <c r="A62" s="115">
        <v>26</v>
      </c>
      <c r="B62" s="8" t="str">
        <f t="shared" si="2"/>
        <v>Técnico em Alimentos e Laticínios</v>
      </c>
      <c r="C62" s="45">
        <f>'Técn. Alim. Latic. (CASES)'!E262</f>
        <v>0</v>
      </c>
      <c r="D62" s="16">
        <f>1</f>
        <v>1</v>
      </c>
      <c r="E62" s="45">
        <f t="shared" si="3"/>
        <v>0</v>
      </c>
      <c r="F62" s="16">
        <f>'Dados Iniciais (CASES)'!G43</f>
        <v>0</v>
      </c>
      <c r="G62" s="36">
        <f t="shared" si="4"/>
        <v>0</v>
      </c>
      <c r="I62" s="82"/>
      <c r="J62" s="37"/>
      <c r="K62" s="37"/>
    </row>
    <row r="63" spans="1:12" ht="25.5" x14ac:dyDescent="0.2">
      <c r="A63" s="115">
        <v>27</v>
      </c>
      <c r="B63" s="8" t="str">
        <f t="shared" si="2"/>
        <v>Técnico Florestal / Agropecuária</v>
      </c>
      <c r="C63" s="45">
        <f>'Técn. Flor. Agrop. (CASES)'!E262</f>
        <v>0</v>
      </c>
      <c r="D63" s="16">
        <f>1</f>
        <v>1</v>
      </c>
      <c r="E63" s="45">
        <f t="shared" si="3"/>
        <v>0</v>
      </c>
      <c r="F63" s="16">
        <f>'Dados Iniciais (CASES)'!G44</f>
        <v>0</v>
      </c>
      <c r="G63" s="36">
        <f t="shared" si="4"/>
        <v>0</v>
      </c>
      <c r="I63" s="82"/>
      <c r="J63" s="37"/>
      <c r="K63" s="37"/>
    </row>
    <row r="64" spans="1:12" ht="12.75" customHeight="1" x14ac:dyDescent="0.2">
      <c r="A64" s="115">
        <v>28</v>
      </c>
      <c r="B64" s="8" t="str">
        <f t="shared" si="2"/>
        <v xml:space="preserve">Taxidermista </v>
      </c>
      <c r="C64" s="45">
        <f>'Taxidermista (CASES)'!E262</f>
        <v>0</v>
      </c>
      <c r="D64" s="16">
        <f>1</f>
        <v>1</v>
      </c>
      <c r="E64" s="45">
        <f t="shared" si="3"/>
        <v>0</v>
      </c>
      <c r="F64" s="16">
        <f>'Dados Iniciais (CASES)'!G45</f>
        <v>0</v>
      </c>
      <c r="G64" s="36">
        <f t="shared" si="4"/>
        <v>0</v>
      </c>
      <c r="I64" s="82"/>
      <c r="J64" s="37"/>
      <c r="K64" s="37"/>
    </row>
    <row r="65" spans="1:11" ht="38.25" x14ac:dyDescent="0.2">
      <c r="A65" s="115">
        <v>29</v>
      </c>
      <c r="B65" s="8" t="str">
        <f t="shared" si="2"/>
        <v>Técnico em Anatomia e Necrópsia</v>
      </c>
      <c r="C65" s="45">
        <f>'Técn. Anatom. Necrop. (CASES)'!E262</f>
        <v>0</v>
      </c>
      <c r="D65" s="16">
        <f>1</f>
        <v>1</v>
      </c>
      <c r="E65" s="45">
        <f t="shared" si="3"/>
        <v>0</v>
      </c>
      <c r="F65" s="16">
        <f>'Dados Iniciais (CASES)'!G46</f>
        <v>1</v>
      </c>
      <c r="G65" s="36">
        <f t="shared" si="4"/>
        <v>0</v>
      </c>
      <c r="I65" s="82"/>
      <c r="J65" s="37"/>
      <c r="K65" s="37"/>
    </row>
    <row r="66" spans="1:11" ht="25.5" x14ac:dyDescent="0.2">
      <c r="A66" s="115">
        <v>30</v>
      </c>
      <c r="B66" s="8" t="str">
        <f t="shared" si="2"/>
        <v xml:space="preserve">Técnico em Herbário </v>
      </c>
      <c r="C66" s="45">
        <f>'Técn. Herb. (CASES)'!E262</f>
        <v>0</v>
      </c>
      <c r="D66" s="16">
        <f>1</f>
        <v>1</v>
      </c>
      <c r="E66" s="45">
        <f t="shared" si="3"/>
        <v>0</v>
      </c>
      <c r="F66" s="16">
        <f>'Dados Iniciais (CASES)'!G47</f>
        <v>0</v>
      </c>
      <c r="G66" s="36">
        <f t="shared" si="4"/>
        <v>0</v>
      </c>
    </row>
    <row r="67" spans="1:11" x14ac:dyDescent="0.2">
      <c r="A67" s="115">
        <v>31</v>
      </c>
      <c r="B67" s="8" t="str">
        <f t="shared" si="2"/>
        <v>Jornalista</v>
      </c>
      <c r="C67" s="45">
        <f>'Jornalista (CASES)'!E262</f>
        <v>0</v>
      </c>
      <c r="D67" s="16">
        <f>1</f>
        <v>1</v>
      </c>
      <c r="E67" s="45">
        <f t="shared" si="3"/>
        <v>0</v>
      </c>
      <c r="F67" s="16">
        <f>'Dados Iniciais (CASES)'!G48</f>
        <v>0</v>
      </c>
      <c r="G67" s="36">
        <f t="shared" si="4"/>
        <v>0</v>
      </c>
    </row>
    <row r="68" spans="1:11" ht="15.75" x14ac:dyDescent="0.2">
      <c r="A68" s="139" t="s">
        <v>205</v>
      </c>
      <c r="B68" s="139"/>
      <c r="C68" s="139"/>
      <c r="D68" s="139"/>
      <c r="E68" s="139"/>
      <c r="F68" s="139"/>
      <c r="G68" s="41">
        <f>SUM(G37:G67)</f>
        <v>0</v>
      </c>
    </row>
    <row r="70" spans="1:11" ht="15.75" x14ac:dyDescent="0.2">
      <c r="A70" s="12" t="s">
        <v>208</v>
      </c>
      <c r="B70" s="12"/>
      <c r="C70" s="12"/>
      <c r="D70" s="12"/>
      <c r="E70" s="12"/>
      <c r="F70" s="12"/>
      <c r="G70" s="13"/>
    </row>
    <row r="71" spans="1:11" ht="15.75" x14ac:dyDescent="0.2">
      <c r="A71" s="156" t="s">
        <v>209</v>
      </c>
      <c r="B71" s="156"/>
      <c r="C71" s="156"/>
      <c r="D71" s="156"/>
      <c r="E71" s="156"/>
      <c r="F71" s="156"/>
      <c r="G71" s="86"/>
    </row>
    <row r="72" spans="1:11" ht="56.25" customHeight="1" x14ac:dyDescent="0.2">
      <c r="A72" s="7" t="s">
        <v>139</v>
      </c>
      <c r="B72" s="157" t="s">
        <v>170</v>
      </c>
      <c r="C72" s="157"/>
      <c r="D72" s="157"/>
      <c r="E72" s="7" t="s">
        <v>35</v>
      </c>
      <c r="F72" s="7" t="s">
        <v>177</v>
      </c>
      <c r="G72" s="7" t="s">
        <v>211</v>
      </c>
    </row>
    <row r="73" spans="1:11" x14ac:dyDescent="0.2">
      <c r="A73" s="16" t="s">
        <v>6</v>
      </c>
      <c r="B73" s="136" t="s">
        <v>243</v>
      </c>
      <c r="C73" s="136"/>
      <c r="D73" s="136"/>
      <c r="E73" s="45">
        <f>SUM(G3:G33)/SUM(F3:F33)</f>
        <v>4478.3731347893427</v>
      </c>
      <c r="F73" s="45">
        <f>SUM(G37:G67)/SUM(F37:F67)</f>
        <v>0</v>
      </c>
      <c r="G73" s="45">
        <f>(F73-E73)*0</f>
        <v>0</v>
      </c>
    </row>
    <row r="74" spans="1:11" ht="14.25" customHeight="1" x14ac:dyDescent="0.2">
      <c r="A74" s="16" t="s">
        <v>8</v>
      </c>
      <c r="B74" s="133" t="s">
        <v>213</v>
      </c>
      <c r="C74" s="133"/>
      <c r="D74" s="133"/>
      <c r="E74" s="45">
        <f>G34</f>
        <v>300051.00003088597</v>
      </c>
      <c r="F74" s="45">
        <f>G68</f>
        <v>0</v>
      </c>
      <c r="G74" s="45">
        <f>(F74-E74)*0</f>
        <v>0</v>
      </c>
    </row>
    <row r="75" spans="1:11" ht="43.5" customHeight="1" x14ac:dyDescent="0.2">
      <c r="A75" s="16" t="s">
        <v>11</v>
      </c>
      <c r="B75" s="133" t="s">
        <v>215</v>
      </c>
      <c r="C75" s="133"/>
      <c r="D75" s="133"/>
      <c r="E75" s="45">
        <f>E74*12</f>
        <v>3600612.0003706319</v>
      </c>
      <c r="F75" s="45">
        <f>F74*12</f>
        <v>0</v>
      </c>
      <c r="G75" s="88">
        <f>(K46*12)+(K47*0)+((K47*12)+(K47/30.4375*0))</f>
        <v>0</v>
      </c>
    </row>
    <row r="76" spans="1:11" x14ac:dyDescent="0.2">
      <c r="A76" s="27" t="s">
        <v>217</v>
      </c>
    </row>
    <row r="80" spans="1:11" x14ac:dyDescent="0.2">
      <c r="E80" s="116"/>
    </row>
    <row r="82" spans="5:5" x14ac:dyDescent="0.2">
      <c r="E82" s="114"/>
    </row>
  </sheetData>
  <mergeCells count="11">
    <mergeCell ref="A68:F68"/>
    <mergeCell ref="A2:B2"/>
    <mergeCell ref="A34:F34"/>
    <mergeCell ref="A36:B36"/>
    <mergeCell ref="I37:K37"/>
    <mergeCell ref="I50:L50"/>
    <mergeCell ref="A71:F71"/>
    <mergeCell ref="B72:D72"/>
    <mergeCell ref="B73:D73"/>
    <mergeCell ref="B74:D74"/>
    <mergeCell ref="B75:D75"/>
  </mergeCells>
  <pageMargins left="0.511811024" right="0.511811024" top="0.78740157499999996" bottom="0.78740157499999996" header="0.31496062000000002" footer="0.31496062000000002"/>
  <pageSetup paperSize="9" scale="92" orientation="portrait" r:id="rId1"/>
  <rowBreaks count="2" manualBreakCount="2">
    <brk id="35" max="6" man="1"/>
    <brk id="68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99</vt:i4>
      </vt:variant>
      <vt:variant>
        <vt:lpstr>Intervalos Nomeados</vt:lpstr>
      </vt:variant>
      <vt:variant>
        <vt:i4>96</vt:i4>
      </vt:variant>
    </vt:vector>
  </HeadingPairs>
  <TitlesOfParts>
    <vt:vector size="195" baseType="lpstr">
      <vt:lpstr>Dados Iniciais (Vitória)</vt:lpstr>
      <vt:lpstr>Recepcionista (Vitória)</vt:lpstr>
      <vt:lpstr>Aux. de Escrit. (Vitória)</vt:lpstr>
      <vt:lpstr>Lavador de Veículos (Vitória)</vt:lpstr>
      <vt:lpstr>Almoxarife (Vitória)</vt:lpstr>
      <vt:lpstr>Copeiro (Vitória)</vt:lpstr>
      <vt:lpstr>Contínuo (Vitória)</vt:lpstr>
      <vt:lpstr>Auxiliar Man. Edif. (Vitória)</vt:lpstr>
      <vt:lpstr>Artífice Man. Edif. (Vitória)</vt:lpstr>
      <vt:lpstr>Trabalhador Braçal (Vitória)</vt:lpstr>
      <vt:lpstr>Eletric. Manut. (Vitória)</vt:lpstr>
      <vt:lpstr>Mecânico Ajustador (Vitória)</vt:lpstr>
      <vt:lpstr>Aux. Saúde Bucal (Vitória)</vt:lpstr>
      <vt:lpstr>Piscineiro (Vitória)</vt:lpstr>
      <vt:lpstr>Porteiro (Vitória)</vt:lpstr>
      <vt:lpstr>Porteiro Adic. Not. (Vitória)</vt:lpstr>
      <vt:lpstr>Supervisor (Vitória)</vt:lpstr>
      <vt:lpstr>Aux. Cozinha (Vitória)</vt:lpstr>
      <vt:lpstr>Cozinheiro (Vitória)</vt:lpstr>
      <vt:lpstr>Jardineiro (Vitória)</vt:lpstr>
      <vt:lpstr>Aux. Enfermagem (Vitória)</vt:lpstr>
      <vt:lpstr>Eletromecânico (Vitória)</vt:lpstr>
      <vt:lpstr>Técn. Áudio Visual (Vitória)</vt:lpstr>
      <vt:lpstr>Assist. Laboratório (Vitória)</vt:lpstr>
      <vt:lpstr>Operador Caldeira (Vitória)</vt:lpstr>
      <vt:lpstr>Operador Máq. Alim. (Vitória)</vt:lpstr>
      <vt:lpstr>Técn. Alim. Latic. (Vitória)</vt:lpstr>
      <vt:lpstr>Técn. Flor. Agrop. (Vitória)</vt:lpstr>
      <vt:lpstr>Taxidermista (Vitória)</vt:lpstr>
      <vt:lpstr>Técn. Anatom. Necrop. (Vitória)</vt:lpstr>
      <vt:lpstr>Técn. Herb. (Vitória)</vt:lpstr>
      <vt:lpstr>Jornalista (Vitória)</vt:lpstr>
      <vt:lpstr>RESUMO (Vitória)</vt:lpstr>
      <vt:lpstr>Dados Iniciais (CEUNES)</vt:lpstr>
      <vt:lpstr>Recepcionista (CEUNES)</vt:lpstr>
      <vt:lpstr>Aux. de Escrit. (CEUNES)</vt:lpstr>
      <vt:lpstr>Lavador de Veículos (CEUNES)</vt:lpstr>
      <vt:lpstr>Almoxarife (CEUNES)</vt:lpstr>
      <vt:lpstr>Copeiro (CEUNES)</vt:lpstr>
      <vt:lpstr>Contínuo (CEUNES)</vt:lpstr>
      <vt:lpstr>Auxiliar Man. Edif. (CEUNES)</vt:lpstr>
      <vt:lpstr>Artífice Man. Edif. (CEUNES)</vt:lpstr>
      <vt:lpstr>Trabalhador Braçal (CEUNES)</vt:lpstr>
      <vt:lpstr>Eletric. Manut. (CEUNES)</vt:lpstr>
      <vt:lpstr>Mecânico Ajustador (CEUNES)</vt:lpstr>
      <vt:lpstr>Aux. Saúde Bucal (CEUNES)</vt:lpstr>
      <vt:lpstr>Piscineiro (CEUNES)</vt:lpstr>
      <vt:lpstr>Porteiro (CEUNES)</vt:lpstr>
      <vt:lpstr>Porteiro Adic. Not. (CEUNES)</vt:lpstr>
      <vt:lpstr>Supervisor (CEUNES)</vt:lpstr>
      <vt:lpstr>Aux. Cozinha (CEUNES)</vt:lpstr>
      <vt:lpstr>Cozinheiro (CEUNES)</vt:lpstr>
      <vt:lpstr>Jardineiro (CEUNES)</vt:lpstr>
      <vt:lpstr>Aux. Enfermagem (CEUNES)</vt:lpstr>
      <vt:lpstr>Eletromecânico (CEUNES)</vt:lpstr>
      <vt:lpstr>Técn. Áudio Visual (CEUNES)</vt:lpstr>
      <vt:lpstr>Assist. Laboratório (CEUNES)</vt:lpstr>
      <vt:lpstr>Operador Caldeira (CEUNES)</vt:lpstr>
      <vt:lpstr>Operador Máq. Alim. (CEUNES)</vt:lpstr>
      <vt:lpstr>Técn. Alim. Latic. (CEUNES)</vt:lpstr>
      <vt:lpstr>Técn. Flor. Agrop. (CEUNES)</vt:lpstr>
      <vt:lpstr>Taxidermista (CEUNES)</vt:lpstr>
      <vt:lpstr>Técn. Anatom. Necrop. (CEUNES)</vt:lpstr>
      <vt:lpstr>Técn. Herb. (CEUNES)</vt:lpstr>
      <vt:lpstr>Jornalista (CEUNES)</vt:lpstr>
      <vt:lpstr>RESUMO (CEUNES)</vt:lpstr>
      <vt:lpstr>Dados Iniciais (CASES)</vt:lpstr>
      <vt:lpstr>Recepcionista (CASES)</vt:lpstr>
      <vt:lpstr>Aux. de Escrit. (CASES)</vt:lpstr>
      <vt:lpstr>Lavador de Veículos (CASES)</vt:lpstr>
      <vt:lpstr>Almoxarife (CASES)</vt:lpstr>
      <vt:lpstr>Copeiro (CASES)</vt:lpstr>
      <vt:lpstr>Contínuo (CASES)</vt:lpstr>
      <vt:lpstr>Auxiliar Man. Edif. (CASES)</vt:lpstr>
      <vt:lpstr>Artífice Man. Edif. (CASES)</vt:lpstr>
      <vt:lpstr>Trabalhador Braçal (CASES)</vt:lpstr>
      <vt:lpstr>Eletric. Manut. (CASES)</vt:lpstr>
      <vt:lpstr>Mecânico Ajustador (CASES)</vt:lpstr>
      <vt:lpstr>Aux. Saúde Bucal (CASES)</vt:lpstr>
      <vt:lpstr>Piscineiro (CASES)</vt:lpstr>
      <vt:lpstr>Porteiro (CASES)</vt:lpstr>
      <vt:lpstr>Porteiro Adic. Not. (CASES)</vt:lpstr>
      <vt:lpstr>Supervisor (CASES)</vt:lpstr>
      <vt:lpstr>Aux. Cozinha (CASES)</vt:lpstr>
      <vt:lpstr>Cozinheiro (CASES)</vt:lpstr>
      <vt:lpstr>Jardineiro (CASES)</vt:lpstr>
      <vt:lpstr>Aux. Enfermagem (CASES)</vt:lpstr>
      <vt:lpstr>Eletromecânico (CASES)</vt:lpstr>
      <vt:lpstr>Técn. Áudio Visual (CASES)</vt:lpstr>
      <vt:lpstr>Assist. Laboratório (CASES)</vt:lpstr>
      <vt:lpstr>Operador Caldeira (CASES)</vt:lpstr>
      <vt:lpstr>Operador Máq. Alim. (CASES)</vt:lpstr>
      <vt:lpstr>Técn. Alim. Latic. (CASES)</vt:lpstr>
      <vt:lpstr>Técn. Flor. Agrop. (CASES)</vt:lpstr>
      <vt:lpstr>Taxidermista (CASES)</vt:lpstr>
      <vt:lpstr>Técn. Anatom. Necrop. (CASES)</vt:lpstr>
      <vt:lpstr>Técn. Herb. (CASES)</vt:lpstr>
      <vt:lpstr>Jornalista (CASES)</vt:lpstr>
      <vt:lpstr>RESUMO (CASES)</vt:lpstr>
      <vt:lpstr>'Almoxarife (CASES)'!Area_de_impressao</vt:lpstr>
      <vt:lpstr>'Almoxarife (CEUNES)'!Area_de_impressao</vt:lpstr>
      <vt:lpstr>'Almoxarife (Vitória)'!Area_de_impressao</vt:lpstr>
      <vt:lpstr>'Artífice Man. Edif. (CASES)'!Area_de_impressao</vt:lpstr>
      <vt:lpstr>'Artífice Man. Edif. (CEUNES)'!Area_de_impressao</vt:lpstr>
      <vt:lpstr>'Artífice Man. Edif. (Vitória)'!Area_de_impressao</vt:lpstr>
      <vt:lpstr>'Assist. Laboratório (CASES)'!Area_de_impressao</vt:lpstr>
      <vt:lpstr>'Assist. Laboratório (CEUNES)'!Area_de_impressao</vt:lpstr>
      <vt:lpstr>'Assist. Laboratório (Vitória)'!Area_de_impressao</vt:lpstr>
      <vt:lpstr>'Aux. Cozinha (CASES)'!Area_de_impressao</vt:lpstr>
      <vt:lpstr>'Aux. Cozinha (CEUNES)'!Area_de_impressao</vt:lpstr>
      <vt:lpstr>'Aux. Cozinha (Vitória)'!Area_de_impressao</vt:lpstr>
      <vt:lpstr>'Aux. de Escrit. (CASES)'!Area_de_impressao</vt:lpstr>
      <vt:lpstr>'Aux. de Escrit. (CEUNES)'!Area_de_impressao</vt:lpstr>
      <vt:lpstr>'Aux. de Escrit. (Vitória)'!Area_de_impressao</vt:lpstr>
      <vt:lpstr>'Aux. Enfermagem (CASES)'!Area_de_impressao</vt:lpstr>
      <vt:lpstr>'Aux. Enfermagem (CEUNES)'!Area_de_impressao</vt:lpstr>
      <vt:lpstr>'Aux. Enfermagem (Vitória)'!Area_de_impressao</vt:lpstr>
      <vt:lpstr>'Aux. Saúde Bucal (CASES)'!Area_de_impressao</vt:lpstr>
      <vt:lpstr>'Aux. Saúde Bucal (CEUNES)'!Area_de_impressao</vt:lpstr>
      <vt:lpstr>'Aux. Saúde Bucal (Vitória)'!Area_de_impressao</vt:lpstr>
      <vt:lpstr>'Auxiliar Man. Edif. (CASES)'!Area_de_impressao</vt:lpstr>
      <vt:lpstr>'Auxiliar Man. Edif. (CEUNES)'!Area_de_impressao</vt:lpstr>
      <vt:lpstr>'Auxiliar Man. Edif. (Vitória)'!Area_de_impressao</vt:lpstr>
      <vt:lpstr>'Contínuo (CASES)'!Area_de_impressao</vt:lpstr>
      <vt:lpstr>'Contínuo (CEUNES)'!Area_de_impressao</vt:lpstr>
      <vt:lpstr>'Contínuo (Vitória)'!Area_de_impressao</vt:lpstr>
      <vt:lpstr>'Copeiro (CASES)'!Area_de_impressao</vt:lpstr>
      <vt:lpstr>'Copeiro (CEUNES)'!Area_de_impressao</vt:lpstr>
      <vt:lpstr>'Copeiro (Vitória)'!Area_de_impressao</vt:lpstr>
      <vt:lpstr>'Cozinheiro (CASES)'!Area_de_impressao</vt:lpstr>
      <vt:lpstr>'Cozinheiro (CEUNES)'!Area_de_impressao</vt:lpstr>
      <vt:lpstr>'Cozinheiro (Vitória)'!Area_de_impressao</vt:lpstr>
      <vt:lpstr>'Eletric. Manut. (CASES)'!Area_de_impressao</vt:lpstr>
      <vt:lpstr>'Eletric. Manut. (CEUNES)'!Area_de_impressao</vt:lpstr>
      <vt:lpstr>'Eletric. Manut. (Vitória)'!Area_de_impressao</vt:lpstr>
      <vt:lpstr>'Eletromecânico (CASES)'!Area_de_impressao</vt:lpstr>
      <vt:lpstr>'Eletromecânico (CEUNES)'!Area_de_impressao</vt:lpstr>
      <vt:lpstr>'Eletromecânico (Vitória)'!Area_de_impressao</vt:lpstr>
      <vt:lpstr>'Jardineiro (CASES)'!Area_de_impressao</vt:lpstr>
      <vt:lpstr>'Jardineiro (CEUNES)'!Area_de_impressao</vt:lpstr>
      <vt:lpstr>'Jardineiro (Vitória)'!Area_de_impressao</vt:lpstr>
      <vt:lpstr>'Jornalista (CASES)'!Area_de_impressao</vt:lpstr>
      <vt:lpstr>'Jornalista (CEUNES)'!Area_de_impressao</vt:lpstr>
      <vt:lpstr>'Jornalista (Vitória)'!Area_de_impressao</vt:lpstr>
      <vt:lpstr>'Lavador de Veículos (CASES)'!Area_de_impressao</vt:lpstr>
      <vt:lpstr>'Lavador de Veículos (CEUNES)'!Area_de_impressao</vt:lpstr>
      <vt:lpstr>'Lavador de Veículos (Vitória)'!Area_de_impressao</vt:lpstr>
      <vt:lpstr>'Mecânico Ajustador (CASES)'!Area_de_impressao</vt:lpstr>
      <vt:lpstr>'Mecânico Ajustador (CEUNES)'!Area_de_impressao</vt:lpstr>
      <vt:lpstr>'Mecânico Ajustador (Vitória)'!Area_de_impressao</vt:lpstr>
      <vt:lpstr>'Operador Caldeira (CASES)'!Area_de_impressao</vt:lpstr>
      <vt:lpstr>'Operador Caldeira (CEUNES)'!Area_de_impressao</vt:lpstr>
      <vt:lpstr>'Operador Caldeira (Vitória)'!Area_de_impressao</vt:lpstr>
      <vt:lpstr>'Operador Máq. Alim. (CASES)'!Area_de_impressao</vt:lpstr>
      <vt:lpstr>'Operador Máq. Alim. (CEUNES)'!Area_de_impressao</vt:lpstr>
      <vt:lpstr>'Operador Máq. Alim. (Vitória)'!Area_de_impressao</vt:lpstr>
      <vt:lpstr>'Piscineiro (CASES)'!Area_de_impressao</vt:lpstr>
      <vt:lpstr>'Piscineiro (CEUNES)'!Area_de_impressao</vt:lpstr>
      <vt:lpstr>'Piscineiro (Vitória)'!Area_de_impressao</vt:lpstr>
      <vt:lpstr>'Porteiro (CASES)'!Area_de_impressao</vt:lpstr>
      <vt:lpstr>'Porteiro (CEUNES)'!Area_de_impressao</vt:lpstr>
      <vt:lpstr>'Porteiro (Vitória)'!Area_de_impressao</vt:lpstr>
      <vt:lpstr>'Porteiro Adic. Not. (CASES)'!Area_de_impressao</vt:lpstr>
      <vt:lpstr>'Porteiro Adic. Not. (CEUNES)'!Area_de_impressao</vt:lpstr>
      <vt:lpstr>'Porteiro Adic. Not. (Vitória)'!Area_de_impressao</vt:lpstr>
      <vt:lpstr>'Recepcionista (CASES)'!Area_de_impressao</vt:lpstr>
      <vt:lpstr>'Recepcionista (CEUNES)'!Area_de_impressao</vt:lpstr>
      <vt:lpstr>'Recepcionista (Vitória)'!Area_de_impressao</vt:lpstr>
      <vt:lpstr>'RESUMO (CASES)'!Area_de_impressao</vt:lpstr>
      <vt:lpstr>'RESUMO (CEUNES)'!Area_de_impressao</vt:lpstr>
      <vt:lpstr>'RESUMO (Vitória)'!Area_de_impressao</vt:lpstr>
      <vt:lpstr>'Supervisor (CASES)'!Area_de_impressao</vt:lpstr>
      <vt:lpstr>'Supervisor (CEUNES)'!Area_de_impressao</vt:lpstr>
      <vt:lpstr>'Supervisor (Vitória)'!Area_de_impressao</vt:lpstr>
      <vt:lpstr>'Taxidermista (CASES)'!Area_de_impressao</vt:lpstr>
      <vt:lpstr>'Taxidermista (CEUNES)'!Area_de_impressao</vt:lpstr>
      <vt:lpstr>'Taxidermista (Vitória)'!Area_de_impressao</vt:lpstr>
      <vt:lpstr>'Técn. Alim. Latic. (CASES)'!Area_de_impressao</vt:lpstr>
      <vt:lpstr>'Técn. Alim. Latic. (CEUNES)'!Area_de_impressao</vt:lpstr>
      <vt:lpstr>'Técn. Alim. Latic. (Vitória)'!Area_de_impressao</vt:lpstr>
      <vt:lpstr>'Técn. Anatom. Necrop. (CASES)'!Area_de_impressao</vt:lpstr>
      <vt:lpstr>'Técn. Anatom. Necrop. (CEUNES)'!Area_de_impressao</vt:lpstr>
      <vt:lpstr>'Técn. Anatom. Necrop. (Vitória)'!Area_de_impressao</vt:lpstr>
      <vt:lpstr>'Técn. Áudio Visual (CASES)'!Area_de_impressao</vt:lpstr>
      <vt:lpstr>'Técn. Áudio Visual (CEUNES)'!Area_de_impressao</vt:lpstr>
      <vt:lpstr>'Técn. Áudio Visual (Vitória)'!Area_de_impressao</vt:lpstr>
      <vt:lpstr>'Técn. Flor. Agrop. (CASES)'!Area_de_impressao</vt:lpstr>
      <vt:lpstr>'Técn. Flor. Agrop. (CEUNES)'!Area_de_impressao</vt:lpstr>
      <vt:lpstr>'Técn. Flor. Agrop. (Vitória)'!Area_de_impressao</vt:lpstr>
      <vt:lpstr>'Técn. Herb. (CASES)'!Area_de_impressao</vt:lpstr>
      <vt:lpstr>'Técn. Herb. (CEUNES)'!Area_de_impressao</vt:lpstr>
      <vt:lpstr>'Técn. Herb. (Vitória)'!Area_de_impressao</vt:lpstr>
      <vt:lpstr>'Trabalhador Braçal (CASES)'!Area_de_impressao</vt:lpstr>
      <vt:lpstr>'Trabalhador Braçal (CEUNES)'!Area_de_impressao</vt:lpstr>
      <vt:lpstr>'Trabalhador Braçal (Vitória)'!Area_de_impressao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Microsoft Word - PLANILHA DE CUSTOS</dc:title>
  <dc:subject/>
  <dc:creator>Dell</dc:creator>
  <dc:description/>
  <cp:lastModifiedBy>Vanessa Rozindo de Oliveira</cp:lastModifiedBy>
  <cp:revision>1</cp:revision>
  <cp:lastPrinted>2021-12-30T13:15:23Z</cp:lastPrinted>
  <dcterms:created xsi:type="dcterms:W3CDTF">2021-12-17T17:35:38Z</dcterms:created>
  <dcterms:modified xsi:type="dcterms:W3CDTF">2023-12-05T20:13:20Z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